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715" activeTab="0"/>
  </bookViews>
  <sheets>
    <sheet name="HW1surveys" sheetId="1" r:id="rId1"/>
  </sheets>
  <definedNames>
    <definedName name="_xlnm.Print_Area" localSheetId="0">'HW1surveys'!$B$11:$I$38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<sst xmlns="http://schemas.openxmlformats.org/spreadsheetml/2006/main" count="65" uniqueCount="50">
  <si>
    <t>COPYRIGHT 1990 MITCHELL ENGINEERING, PO BOX 1492. GOLDEN, CO, 80402, USA  (303) 273 3744</t>
  </si>
  <si>
    <t>LONG METHOD OF SURVEY COMPUTATION</t>
  </si>
  <si>
    <t>INTERPOLATION TABLE</t>
  </si>
  <si>
    <t>DISTANCE TABLE</t>
  </si>
  <si>
    <t xml:space="preserve">   MD OF INTERPOLATION DEPTH,(feet)</t>
  </si>
  <si>
    <t>STATION#1</t>
  </si>
  <si>
    <t>STATION#2</t>
  </si>
  <si>
    <t xml:space="preserve">  TVD COORDINATE OF THE DEPTH (feet)</t>
  </si>
  <si>
    <t xml:space="preserve">  N/S COORDINATE OF DEPTH (feet)</t>
  </si>
  <si>
    <t xml:space="preserve">  E/W COORDINATE OF DEPTH (feet)</t>
  </si>
  <si>
    <t xml:space="preserve">3 D DISTANCE BETWEEN STATION #1 AND STATION #2 </t>
  </si>
  <si>
    <t>ft</t>
  </si>
  <si>
    <t>TABLE OF SURVEY STATIONS</t>
  </si>
  <si>
    <t>STA</t>
  </si>
  <si>
    <t>MD</t>
  </si>
  <si>
    <t>INCL</t>
  </si>
  <si>
    <t>AZIM</t>
  </si>
  <si>
    <t>TVD</t>
  </si>
  <si>
    <t>N+/S-</t>
  </si>
  <si>
    <t>E+/W-</t>
  </si>
  <si>
    <t>DLS</t>
  </si>
  <si>
    <t>dMD</t>
  </si>
  <si>
    <t>PSI</t>
  </si>
  <si>
    <t>dTVD</t>
  </si>
  <si>
    <t>dN</t>
  </si>
  <si>
    <t>dE</t>
  </si>
  <si>
    <t>interJ</t>
  </si>
  <si>
    <t>interK</t>
  </si>
  <si>
    <t>interA</t>
  </si>
  <si>
    <t>interB</t>
  </si>
  <si>
    <t>interC</t>
  </si>
  <si>
    <t>interH</t>
  </si>
  <si>
    <t>interG</t>
  </si>
  <si>
    <t>MDk</t>
  </si>
  <si>
    <t>dTVDk</t>
  </si>
  <si>
    <t>dN/Sk</t>
  </si>
  <si>
    <t>dE/Wk</t>
  </si>
  <si>
    <t>TVDk</t>
  </si>
  <si>
    <t>N/Sk</t>
  </si>
  <si>
    <t>E/Wk</t>
  </si>
  <si>
    <t>#</t>
  </si>
  <si>
    <t>deg</t>
  </si>
  <si>
    <t>deg/100FT</t>
  </si>
  <si>
    <t xml:space="preserve"> </t>
  </si>
  <si>
    <t>&lt;==TIE POINT ==&gt;</t>
  </si>
  <si>
    <t>-</t>
  </si>
  <si>
    <t>===</t>
  </si>
  <si>
    <t xml:space="preserve">   --</t>
  </si>
  <si>
    <t>---</t>
  </si>
  <si>
    <t>EXTEND TABLE BY COPYING   ALL  OF LAST ROW DOWNWARD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</si>
</sst>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m/d/yy\ h:mm"/>
    <numFmt numFmtId="170" formatCode="0.0"/>
    <numFmt numFmtId="171" formatCode=".0000000000"/>
    <numFmt numFmtId="172" formatCode=".00000"/>
    <numFmt numFmtId="173" formatCode=".00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2"/>
      <name val="Helv"/>
      <family val="0"/>
    </font>
    <font>
      <b/>
      <sz val="10"/>
      <color indexed="18"/>
      <name val="Helv"/>
      <family val="0"/>
    </font>
    <font>
      <b/>
      <sz val="10"/>
      <color indexed="16"/>
      <name val="Helv"/>
      <family val="0"/>
    </font>
    <font>
      <b/>
      <sz val="12"/>
      <color indexed="16"/>
      <name val="Helv"/>
      <family val="0"/>
    </font>
    <font>
      <b/>
      <sz val="10"/>
      <color indexed="8"/>
      <name val="Helv"/>
      <family val="0"/>
    </font>
    <font>
      <b/>
      <sz val="8"/>
      <color indexed="18"/>
      <name val="Helv"/>
      <family val="0"/>
    </font>
    <font>
      <b/>
      <sz val="8"/>
      <color indexed="8"/>
      <name val="Helv"/>
      <family val="0"/>
    </font>
    <font>
      <b/>
      <sz val="8"/>
      <name val="Helv"/>
      <family val="0"/>
    </font>
    <font>
      <b/>
      <i/>
      <sz val="18"/>
      <color indexed="16"/>
      <name val="Helv"/>
      <family val="0"/>
    </font>
    <font>
      <sz val="10"/>
      <color indexed="18"/>
      <name val="Helv"/>
      <family val="0"/>
    </font>
  </fonts>
  <fills count="5">
    <fill>
      <patternFill/>
    </fill>
    <fill>
      <patternFill patternType="gray125"/>
    </fill>
    <fill>
      <patternFill patternType="darkTrellis">
        <fgColor indexed="9"/>
        <bgColor indexed="13"/>
      </patternFill>
    </fill>
    <fill>
      <patternFill patternType="gray125">
        <fgColor indexed="9"/>
      </patternFill>
    </fill>
    <fill>
      <patternFill patternType="darkUp">
        <fgColor indexed="9"/>
        <bgColor indexed="15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70" fontId="0" fillId="0" borderId="0" xfId="0" applyNumberFormat="1" applyAlignment="1">
      <alignment horizontal="left"/>
    </xf>
    <xf numFmtId="0" fontId="0" fillId="1" borderId="1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70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8" xfId="0" applyNumberFormat="1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2" fontId="8" fillId="2" borderId="8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8" xfId="0" applyNumberFormat="1" applyBorder="1" applyAlignment="1">
      <alignment horizontal="left"/>
    </xf>
    <xf numFmtId="2" fontId="9" fillId="4" borderId="8" xfId="0" applyNumberFormat="1" applyFont="1" applyFill="1" applyBorder="1" applyAlignment="1">
      <alignment horizontal="center"/>
    </xf>
    <xf numFmtId="0" fontId="11" fillId="0" borderId="9" xfId="0" applyFont="1" applyBorder="1" applyAlignment="1">
      <alignment/>
    </xf>
    <xf numFmtId="170" fontId="11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70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170" fontId="12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 applyProtection="1">
      <alignment horizontal="left"/>
      <protection/>
    </xf>
    <xf numFmtId="170" fontId="8" fillId="0" borderId="0" xfId="0" applyNumberFormat="1" applyFont="1" applyAlignment="1">
      <alignment horizontal="left"/>
    </xf>
    <xf numFmtId="0" fontId="13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14" fillId="0" borderId="0" xfId="0" applyFont="1" applyAlignment="1">
      <alignment horizontal="left"/>
    </xf>
    <xf numFmtId="2" fontId="6" fillId="0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8"/>
  <sheetViews>
    <sheetView showGridLines="0" showRowColHeaders="0" tabSelected="1" workbookViewId="0" topLeftCell="A9">
      <selection activeCell="E36" sqref="E36"/>
    </sheetView>
  </sheetViews>
  <sheetFormatPr defaultColWidth="9.140625" defaultRowHeight="12.75"/>
  <cols>
    <col min="1" max="1" width="2.421875" style="1" customWidth="1"/>
    <col min="2" max="2" width="5.28125" style="1" customWidth="1"/>
    <col min="3" max="3" width="12.7109375" style="1" customWidth="1"/>
    <col min="4" max="4" width="8.421875" style="1" customWidth="1"/>
    <col min="5" max="5" width="8.8515625" style="1" customWidth="1"/>
    <col min="6" max="6" width="11.7109375" style="1" customWidth="1"/>
    <col min="7" max="7" width="11.8515625" style="3" customWidth="1"/>
    <col min="8" max="8" width="11.28125" style="3" customWidth="1"/>
    <col min="9" max="9" width="11.7109375" style="3" customWidth="1"/>
    <col min="10" max="10" width="47.421875" style="3" customWidth="1"/>
    <col min="11" max="11" width="6.7109375" style="0" customWidth="1"/>
    <col min="12" max="13" width="8.8515625" style="3" customWidth="1"/>
    <col min="14" max="16" width="8.8515625" style="2" customWidth="1"/>
    <col min="17" max="27" width="8.8515625" style="1" customWidth="1"/>
    <col min="28" max="31" width="8.8515625" style="2" customWidth="1"/>
    <col min="32" max="16384" width="9.140625" style="1" customWidth="1"/>
  </cols>
  <sheetData>
    <row r="1" spans="2:17" ht="14.25" thickBot="1" thickTop="1">
      <c r="B1" s="4" t="s">
        <v>0</v>
      </c>
      <c r="P1" s="6">
        <f>PI()/180</f>
        <v>0.017453292519943295</v>
      </c>
      <c r="Q1" s="5"/>
    </row>
    <row r="2" ht="3.75" customHeight="1" thickTop="1"/>
    <row r="3" ht="24" thickBot="1">
      <c r="B3" s="49" t="s">
        <v>1</v>
      </c>
    </row>
    <row r="4" spans="2:9" ht="9.75" customHeight="1" thickTop="1">
      <c r="B4" s="53"/>
      <c r="C4" s="54"/>
      <c r="D4" s="54"/>
      <c r="E4" s="54"/>
      <c r="F4" s="54"/>
      <c r="G4" s="55"/>
      <c r="H4" s="55"/>
      <c r="I4" s="55"/>
    </row>
    <row r="5" spans="2:8" ht="21" customHeight="1" thickBot="1">
      <c r="B5" s="50" t="s">
        <v>2</v>
      </c>
      <c r="F5" s="27"/>
      <c r="G5" s="27"/>
      <c r="H5" s="52" t="s">
        <v>3</v>
      </c>
    </row>
    <row r="6" spans="2:9" ht="18" customHeight="1" thickBot="1" thickTop="1">
      <c r="B6"/>
      <c r="C6" s="31">
        <v>94</v>
      </c>
      <c r="D6" s="56" t="s">
        <v>4</v>
      </c>
      <c r="G6"/>
      <c r="H6" s="39" t="s">
        <v>5</v>
      </c>
      <c r="I6" s="40" t="s">
        <v>6</v>
      </c>
    </row>
    <row r="7" spans="2:10" ht="16.5" customHeight="1" thickBot="1" thickTop="1">
      <c r="B7"/>
      <c r="C7" s="28" t="e">
        <f>VLOOKUP($C$6,$AB$15:$AE$26,2)</f>
        <v>#N/A</v>
      </c>
      <c r="D7" s="56" t="s">
        <v>7</v>
      </c>
      <c r="G7"/>
      <c r="H7" s="32">
        <v>400</v>
      </c>
      <c r="I7" s="32">
        <v>600</v>
      </c>
      <c r="J7" s="25"/>
    </row>
    <row r="8" spans="2:10" ht="15.75" customHeight="1" thickBot="1">
      <c r="B8"/>
      <c r="C8" s="29" t="e">
        <f>VLOOKUP($C$6,$AB$15:$AE$26,3)</f>
        <v>#N/A</v>
      </c>
      <c r="D8" s="56" t="s">
        <v>8</v>
      </c>
      <c r="G8"/>
      <c r="H8" s="32">
        <v>300</v>
      </c>
      <c r="I8" s="32">
        <v>400</v>
      </c>
      <c r="J8" s="27"/>
    </row>
    <row r="9" spans="2:10" ht="18" customHeight="1" thickBot="1">
      <c r="B9"/>
      <c r="C9" s="29" t="e">
        <f>VLOOKUP($C$6,$AB$15:$AE$26,4)</f>
        <v>#N/A</v>
      </c>
      <c r="D9" s="56" t="s">
        <v>9</v>
      </c>
      <c r="G9"/>
      <c r="H9" s="32">
        <v>100</v>
      </c>
      <c r="I9" s="32">
        <v>300</v>
      </c>
      <c r="J9" s="27"/>
    </row>
    <row r="10" spans="2:10" ht="14.25" customHeight="1" thickBot="1">
      <c r="B10"/>
      <c r="C10" s="57"/>
      <c r="D10" s="10"/>
      <c r="G10" s="58" t="s">
        <v>10</v>
      </c>
      <c r="H10" s="38">
        <f>SQRT((H7-I7)^2+(H8-I8)^2+(H9-I9)^2)</f>
        <v>300</v>
      </c>
      <c r="I10" s="37" t="s">
        <v>11</v>
      </c>
      <c r="J10" s="26"/>
    </row>
    <row r="11" spans="2:8" ht="29.25" customHeight="1" thickBot="1">
      <c r="B11" s="51" t="s">
        <v>12</v>
      </c>
      <c r="C11"/>
      <c r="D11" s="10"/>
      <c r="G11"/>
      <c r="H11"/>
    </row>
    <row r="12" spans="2:31" ht="13.5" thickTop="1">
      <c r="B12" s="41" t="s">
        <v>13</v>
      </c>
      <c r="C12" s="42" t="s">
        <v>14</v>
      </c>
      <c r="D12" s="42" t="s">
        <v>15</v>
      </c>
      <c r="E12" s="42" t="s">
        <v>16</v>
      </c>
      <c r="F12" s="43" t="s">
        <v>17</v>
      </c>
      <c r="G12" s="43" t="s">
        <v>18</v>
      </c>
      <c r="H12" s="43" t="s">
        <v>19</v>
      </c>
      <c r="I12" s="44" t="s">
        <v>20</v>
      </c>
      <c r="K12" s="16" t="s">
        <v>16</v>
      </c>
      <c r="L12" s="17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9" t="s">
        <v>26</v>
      </c>
      <c r="R12" s="19" t="s">
        <v>27</v>
      </c>
      <c r="S12" s="17" t="s">
        <v>28</v>
      </c>
      <c r="T12" s="17" t="s">
        <v>29</v>
      </c>
      <c r="U12" s="19" t="s">
        <v>30</v>
      </c>
      <c r="V12" s="19" t="s">
        <v>31</v>
      </c>
      <c r="W12" s="19" t="s">
        <v>32</v>
      </c>
      <c r="X12" s="17" t="s">
        <v>33</v>
      </c>
      <c r="Y12" s="17" t="s">
        <v>34</v>
      </c>
      <c r="Z12" s="17" t="s">
        <v>35</v>
      </c>
      <c r="AA12" s="17" t="s">
        <v>36</v>
      </c>
      <c r="AB12" s="20" t="s">
        <v>14</v>
      </c>
      <c r="AC12" s="20" t="s">
        <v>37</v>
      </c>
      <c r="AD12" s="20" t="s">
        <v>38</v>
      </c>
      <c r="AE12" s="21" t="s">
        <v>39</v>
      </c>
    </row>
    <row r="13" spans="2:31" ht="10.5" customHeight="1" thickBot="1">
      <c r="B13" s="45" t="s">
        <v>40</v>
      </c>
      <c r="C13" s="46" t="s">
        <v>11</v>
      </c>
      <c r="D13" s="46" t="s">
        <v>41</v>
      </c>
      <c r="E13" s="46" t="s">
        <v>41</v>
      </c>
      <c r="F13" s="47" t="s">
        <v>11</v>
      </c>
      <c r="G13" s="47" t="s">
        <v>11</v>
      </c>
      <c r="H13" s="47" t="s">
        <v>11</v>
      </c>
      <c r="I13" s="48" t="s">
        <v>42</v>
      </c>
      <c r="J13" s="13"/>
      <c r="K13" s="22"/>
      <c r="L13" s="11"/>
      <c r="M13" s="13"/>
      <c r="N13" s="13"/>
      <c r="O13" s="13"/>
      <c r="P13" s="13"/>
      <c r="Q13" s="14"/>
      <c r="R13" s="14"/>
      <c r="S13" s="14"/>
      <c r="T13" s="14"/>
      <c r="U13" s="14"/>
      <c r="V13" s="14"/>
      <c r="W13" s="11"/>
      <c r="X13" s="11"/>
      <c r="Y13" s="11"/>
      <c r="Z13" s="11"/>
      <c r="AA13" s="11"/>
      <c r="AB13" s="12"/>
      <c r="AC13" s="12"/>
      <c r="AD13" s="12"/>
      <c r="AE13" s="23"/>
    </row>
    <row r="14" spans="2:31" ht="17.25" thickBot="1" thickTop="1">
      <c r="B14" s="36" t="s">
        <v>43</v>
      </c>
      <c r="C14" s="30">
        <v>0</v>
      </c>
      <c r="D14" s="8"/>
      <c r="E14" s="9" t="s">
        <v>44</v>
      </c>
      <c r="F14" s="32">
        <v>0</v>
      </c>
      <c r="G14" s="32">
        <v>0</v>
      </c>
      <c r="H14" s="32">
        <v>0</v>
      </c>
      <c r="I14" s="34" t="s">
        <v>45</v>
      </c>
      <c r="J14" s="13"/>
      <c r="K14" s="22"/>
      <c r="L14" s="11" t="s">
        <v>46</v>
      </c>
      <c r="M14" s="13" t="s">
        <v>46</v>
      </c>
      <c r="N14" s="13" t="s">
        <v>46</v>
      </c>
      <c r="O14" s="13" t="s">
        <v>46</v>
      </c>
      <c r="P14" s="13" t="s">
        <v>46</v>
      </c>
      <c r="Q14" s="14"/>
      <c r="R14" s="14"/>
      <c r="S14" s="14"/>
      <c r="T14" s="14"/>
      <c r="U14" s="14"/>
      <c r="V14" s="14">
        <f>1/SIN(M17*$P$1/2)</f>
        <v>8.033059259696325</v>
      </c>
      <c r="W14" s="11"/>
      <c r="X14" s="11"/>
      <c r="Y14" s="11"/>
      <c r="Z14" s="11"/>
      <c r="AA14" s="11"/>
      <c r="AB14" s="12"/>
      <c r="AC14" s="12"/>
      <c r="AD14" s="12"/>
      <c r="AE14" s="23"/>
    </row>
    <row r="15" spans="2:31" ht="13.5" thickBot="1">
      <c r="B15" s="34">
        <v>1</v>
      </c>
      <c r="C15" s="33">
        <f>C14</f>
        <v>0</v>
      </c>
      <c r="D15" s="30">
        <v>0</v>
      </c>
      <c r="E15" s="30">
        <v>0</v>
      </c>
      <c r="F15" s="35">
        <f>IF(ISNUMBER(C15),F14,"")</f>
        <v>0</v>
      </c>
      <c r="G15" s="35">
        <f>IF(ISNUMBER(C15),G14,"")</f>
        <v>0</v>
      </c>
      <c r="H15" s="35">
        <f>IF(ISNUMBER(C15),H14,"")</f>
        <v>0</v>
      </c>
      <c r="I15" s="34" t="s">
        <v>45</v>
      </c>
      <c r="J15" s="11"/>
      <c r="K15" s="22"/>
      <c r="L15" s="11" t="s">
        <v>47</v>
      </c>
      <c r="M15" s="11" t="s">
        <v>48</v>
      </c>
      <c r="N15" s="11" t="s">
        <v>48</v>
      </c>
      <c r="O15" s="11" t="s">
        <v>48</v>
      </c>
      <c r="P15" s="11" t="s">
        <v>48</v>
      </c>
      <c r="Q15" s="14"/>
      <c r="R15" s="14"/>
      <c r="S15" s="14"/>
      <c r="T15" s="14"/>
      <c r="U15" s="14"/>
      <c r="V15" s="14"/>
      <c r="W15" s="11"/>
      <c r="X15" s="11"/>
      <c r="Y15" s="11"/>
      <c r="Z15" s="11"/>
      <c r="AA15" s="11"/>
      <c r="AB15" s="14"/>
      <c r="AC15" s="12">
        <f aca="true" t="shared" si="0" ref="AC15:AC25">F15+Y16</f>
        <v>114.8238991620592</v>
      </c>
      <c r="AD15" s="12">
        <f aca="true" t="shared" si="1" ref="AD15:AD25">G15+Z16</f>
        <v>3.5844671711834155</v>
      </c>
      <c r="AE15" s="23">
        <f aca="true" t="shared" si="2" ref="AE15:AE25">H15+AA16</f>
        <v>2.863629128282337</v>
      </c>
    </row>
    <row r="16" spans="2:31" ht="13.5" thickBot="1">
      <c r="B16" s="34">
        <f aca="true" t="shared" si="3" ref="B16:B46">B15+1</f>
        <v>2</v>
      </c>
      <c r="C16" s="30">
        <v>300</v>
      </c>
      <c r="D16" s="30">
        <v>13.5</v>
      </c>
      <c r="E16" s="30">
        <v>71</v>
      </c>
      <c r="F16" s="35">
        <f aca="true" t="shared" si="4" ref="F16:F46">IF(ISNUMBER(C16),F15+N16,"")</f>
        <v>297.2318687964274</v>
      </c>
      <c r="G16" s="35">
        <f aca="true" t="shared" si="5" ref="G16:G46">IF(ISNUMBER(C16),G15+O16,"")</f>
        <v>11.453393250527157</v>
      </c>
      <c r="H16" s="35">
        <f aca="true" t="shared" si="6" ref="H16:H46">IF(ISNUMBER(C16),H15+P16,"")</f>
        <v>33.26306926447981</v>
      </c>
      <c r="I16" s="35">
        <f aca="true" t="shared" si="7" ref="I16:I46">IF(ISNUMBER(C16),(200/L16)*ACOS((0.5*(1+COS(D15*$P$1)*COS(D16*$P$1)+SIN(D15*$P$1)*SIN(D16*$P$1)*COS(E15*$P$1-E16*$P$1)))^0.5)/$P$1,"")</f>
        <v>4.5</v>
      </c>
      <c r="J16" s="7"/>
      <c r="K16" s="22">
        <f aca="true" t="shared" si="8" ref="K16:K46">IF(I16=180,E16-0.0000001,E16)</f>
        <v>71</v>
      </c>
      <c r="L16" s="11">
        <f aca="true" t="shared" si="9" ref="L16:L46">C16-C15</f>
        <v>300</v>
      </c>
      <c r="M16" s="15">
        <f aca="true" t="shared" si="10" ref="M16:M46">IF(I16=0,0.00000001,IF(I16=180,I16*L16/100-0.0000001,I16*L16/100))</f>
        <v>13.5</v>
      </c>
      <c r="N16" s="15">
        <f aca="true" t="shared" si="11" ref="N16:N46">(L16/(M16*$P$1))*TAN(M16*$P$1/2)*(COS(D15*$P$1)+COS(D16*$P$1))</f>
        <v>297.2318687964274</v>
      </c>
      <c r="O16" s="15">
        <f aca="true" t="shared" si="12" ref="O16:O46">(L16/(M16*$P$1))*TAN(M16*$P$1/2)*(SIN(D15*$P$1)*COS(E15*$P$1)+SIN(D16*$P$1)*COS(K16*$P$1))</f>
        <v>11.453393250527157</v>
      </c>
      <c r="P16" s="15">
        <f aca="true" t="shared" si="13" ref="P16:P46">(L16/(M16*$P$1))*TAN(M16*$P$1/2)*(SIN(D15*$P$1)*SIN(E15*$P$1)+SIN(D16*$P$1)*SIN(K16*$P$1))</f>
        <v>33.26306926447981</v>
      </c>
      <c r="Q16" s="14">
        <f aca="true" t="shared" si="14" ref="Q16:Q46">(L16*180/(M16*PI()))*(COS(ASIN((1-2*W16)*SIN(M16*$P$1/2)))-COS(M16*$P$1/2))</f>
        <v>7.599106611677657</v>
      </c>
      <c r="R16" s="14">
        <f aca="true" t="shared" si="15" ref="R16:R25">SQRT(2*(1.0000001-COS(D15*$P$1)*COS(D16*$P$1)-SIN(D15*$P$1)*SIN(D16*$P$1)*COS((E17-K16)*$P$1)))</f>
        <v>0.2350752203118121</v>
      </c>
      <c r="S16" s="14">
        <f aca="true" t="shared" si="16" ref="S16:S25">(SIN(D15*$P$1)*SIN(K16*$P$1)-SIN(D16*$P$1)*SIN(E17*$P$1))/R16</f>
        <v>0</v>
      </c>
      <c r="T16" s="14">
        <f aca="true" t="shared" si="17" ref="T16:T25">(SIN(D15*$P$1)*COS(K16*$P$1)-SIN(D16*$P$1)*COS(E17*$P$1))/R16</f>
        <v>-0.993066659881272</v>
      </c>
      <c r="U16" s="14">
        <f aca="true" t="shared" si="18" ref="U16:U25">(COS(K16*$P$1)-COS(E17*$P$1))/(R16)</f>
        <v>-2.8690044175998346</v>
      </c>
      <c r="V16" s="14">
        <f aca="true" t="shared" si="19" ref="V16:V46">0.5*(1-SIN(M16*$P$1*(0.5-W16))/SIN(M16*$P$1/2))</f>
        <v>0.3129611541992969</v>
      </c>
      <c r="W16" s="11">
        <f aca="true" t="shared" si="20" ref="W16:W46">($C$6-C15)/(L16)</f>
        <v>0.31333333333333335</v>
      </c>
      <c r="X16" s="11">
        <f aca="true" t="shared" si="21" ref="X16:X46">$C$6</f>
        <v>94</v>
      </c>
      <c r="Y16" s="11">
        <f aca="true" t="shared" si="22" ref="Y16:Y46">V16*N16-Q16*U16</f>
        <v>114.8238991620592</v>
      </c>
      <c r="Z16" s="11">
        <f aca="true" t="shared" si="23" ref="Z16:Z46">V16*O16+Q16*S16</f>
        <v>3.5844671711834155</v>
      </c>
      <c r="AA16" s="11">
        <f aca="true" t="shared" si="24" ref="AA16:AA46">V16*P16+Q16*T16</f>
        <v>2.863629128282337</v>
      </c>
      <c r="AB16" s="24">
        <f aca="true" t="shared" si="25" ref="AB16:AB46">C16</f>
        <v>300</v>
      </c>
      <c r="AC16" s="12" t="e">
        <f t="shared" si="0"/>
        <v>#NUM!</v>
      </c>
      <c r="AD16" s="12" t="e">
        <f t="shared" si="1"/>
        <v>#NUM!</v>
      </c>
      <c r="AE16" s="23" t="e">
        <f t="shared" si="2"/>
        <v>#NUM!</v>
      </c>
    </row>
    <row r="17" spans="2:31" ht="13.5" thickBot="1">
      <c r="B17" s="34">
        <f t="shared" si="3"/>
        <v>3</v>
      </c>
      <c r="C17" s="30">
        <v>357</v>
      </c>
      <c r="D17" s="30">
        <v>11</v>
      </c>
      <c r="E17" s="30"/>
      <c r="F17" s="35">
        <f t="shared" si="4"/>
        <v>353.2117618362534</v>
      </c>
      <c r="G17" s="35">
        <f t="shared" si="5"/>
        <v>19.097249025742826</v>
      </c>
      <c r="H17" s="35">
        <f t="shared" si="6"/>
        <v>39.586655820099345</v>
      </c>
      <c r="I17" s="35">
        <f t="shared" si="7"/>
        <v>25.09140126124068</v>
      </c>
      <c r="J17" s="7"/>
      <c r="K17" s="22">
        <f t="shared" si="8"/>
        <v>0</v>
      </c>
      <c r="L17" s="11">
        <f t="shared" si="9"/>
        <v>57</v>
      </c>
      <c r="M17" s="15">
        <f t="shared" si="10"/>
        <v>14.302098718907187</v>
      </c>
      <c r="N17" s="15">
        <f t="shared" si="11"/>
        <v>55.97989303982596</v>
      </c>
      <c r="O17" s="15">
        <f t="shared" si="12"/>
        <v>7.643855775215669</v>
      </c>
      <c r="P17" s="15">
        <f t="shared" si="13"/>
        <v>6.323586555619535</v>
      </c>
      <c r="Q17" s="14" t="e">
        <f t="shared" si="14"/>
        <v>#NUM!</v>
      </c>
      <c r="R17" s="14">
        <f t="shared" si="15"/>
        <v>0.04363206202191999</v>
      </c>
      <c r="S17" s="14">
        <f t="shared" si="16"/>
        <v>0</v>
      </c>
      <c r="T17" s="14">
        <f t="shared" si="17"/>
        <v>0.9771797733955552</v>
      </c>
      <c r="U17" s="14">
        <f t="shared" si="18"/>
        <v>0</v>
      </c>
      <c r="V17" s="14">
        <f t="shared" si="19"/>
        <v>-2.937023553330823</v>
      </c>
      <c r="W17" s="11">
        <f t="shared" si="20"/>
        <v>-3.6140350877192984</v>
      </c>
      <c r="X17" s="11">
        <f t="shared" si="21"/>
        <v>94</v>
      </c>
      <c r="Y17" s="11" t="e">
        <f t="shared" si="22"/>
        <v>#NUM!</v>
      </c>
      <c r="Z17" s="11" t="e">
        <f t="shared" si="23"/>
        <v>#NUM!</v>
      </c>
      <c r="AA17" s="11" t="e">
        <f t="shared" si="24"/>
        <v>#NUM!</v>
      </c>
      <c r="AB17" s="24">
        <f t="shared" si="25"/>
        <v>357</v>
      </c>
      <c r="AC17" s="12">
        <f t="shared" si="0"/>
        <v>241.15134458668413</v>
      </c>
      <c r="AD17" s="12">
        <f t="shared" si="1"/>
        <v>-20.842458091360527</v>
      </c>
      <c r="AE17" s="23">
        <f t="shared" si="2"/>
        <v>14.193969069885249</v>
      </c>
    </row>
    <row r="18" spans="2:31" ht="13.5" thickBot="1">
      <c r="B18" s="34">
        <f t="shared" si="3"/>
        <v>4</v>
      </c>
      <c r="C18" s="30">
        <v>414</v>
      </c>
      <c r="D18" s="30">
        <v>9</v>
      </c>
      <c r="E18" s="30"/>
      <c r="F18" s="35">
        <f t="shared" si="4"/>
        <v>409.34295390018667</v>
      </c>
      <c r="G18" s="35">
        <f t="shared" si="5"/>
        <v>28.994692645943132</v>
      </c>
      <c r="H18" s="35">
        <f t="shared" si="6"/>
        <v>39.586655820099345</v>
      </c>
      <c r="I18" s="35">
        <f t="shared" si="7"/>
        <v>3.5087719298242086</v>
      </c>
      <c r="J18" s="7"/>
      <c r="K18" s="22">
        <f t="shared" si="8"/>
        <v>0</v>
      </c>
      <c r="L18" s="11">
        <f t="shared" si="9"/>
        <v>57</v>
      </c>
      <c r="M18" s="15">
        <f t="shared" si="10"/>
        <v>1.9999999999997988</v>
      </c>
      <c r="N18" s="15">
        <f t="shared" si="11"/>
        <v>56.1311920639333</v>
      </c>
      <c r="O18" s="15">
        <f t="shared" si="12"/>
        <v>9.897443620200308</v>
      </c>
      <c r="P18" s="15">
        <f t="shared" si="13"/>
        <v>0</v>
      </c>
      <c r="Q18" s="14">
        <f t="shared" si="14"/>
        <v>-25.977606829906264</v>
      </c>
      <c r="R18" s="14">
        <f t="shared" si="15"/>
        <v>0.337799116977988</v>
      </c>
      <c r="S18" s="14">
        <f t="shared" si="16"/>
        <v>-0.2102425891324368</v>
      </c>
      <c r="T18" s="14">
        <f t="shared" si="17"/>
        <v>0.9774836810980299</v>
      </c>
      <c r="U18" s="14">
        <f t="shared" si="18"/>
        <v>5.5980209217408685</v>
      </c>
      <c r="V18" s="14">
        <f t="shared" si="19"/>
        <v>-4.587175050315515</v>
      </c>
      <c r="W18" s="11">
        <f t="shared" si="20"/>
        <v>-4.614035087719298</v>
      </c>
      <c r="X18" s="11">
        <f t="shared" si="21"/>
        <v>94</v>
      </c>
      <c r="Y18" s="11">
        <f t="shared" si="22"/>
        <v>-112.06041724956927</v>
      </c>
      <c r="Z18" s="11">
        <f t="shared" si="23"/>
        <v>-39.93970711710335</v>
      </c>
      <c r="AA18" s="11">
        <f t="shared" si="24"/>
        <v>-25.392686750214096</v>
      </c>
      <c r="AB18" s="24">
        <f t="shared" si="25"/>
        <v>414</v>
      </c>
      <c r="AC18" s="12" t="e">
        <f t="shared" si="0"/>
        <v>#NUM!</v>
      </c>
      <c r="AD18" s="12" t="e">
        <f t="shared" si="1"/>
        <v>#NUM!</v>
      </c>
      <c r="AE18" s="23" t="e">
        <f t="shared" si="2"/>
        <v>#NUM!</v>
      </c>
    </row>
    <row r="19" spans="2:31" ht="13.5" thickBot="1">
      <c r="B19" s="34">
        <f t="shared" si="3"/>
        <v>5</v>
      </c>
      <c r="C19" s="30">
        <v>440</v>
      </c>
      <c r="D19" s="30">
        <v>3</v>
      </c>
      <c r="E19" s="30">
        <v>153</v>
      </c>
      <c r="F19" s="35">
        <f t="shared" si="4"/>
        <v>435.25599115046936</v>
      </c>
      <c r="G19" s="35">
        <f t="shared" si="5"/>
        <v>30.42715405309983</v>
      </c>
      <c r="H19" s="35">
        <f t="shared" si="6"/>
        <v>39.89662356016844</v>
      </c>
      <c r="I19" s="35">
        <f t="shared" si="7"/>
        <v>45.19828731083207</v>
      </c>
      <c r="J19" s="7"/>
      <c r="K19" s="22">
        <f t="shared" si="8"/>
        <v>153</v>
      </c>
      <c r="L19" s="11">
        <f t="shared" si="9"/>
        <v>26</v>
      </c>
      <c r="M19" s="15">
        <f t="shared" si="10"/>
        <v>11.751554700816339</v>
      </c>
      <c r="N19" s="15">
        <f t="shared" si="11"/>
        <v>25.913037250282674</v>
      </c>
      <c r="O19" s="15">
        <f t="shared" si="12"/>
        <v>1.4324614071566961</v>
      </c>
      <c r="P19" s="15">
        <f t="shared" si="13"/>
        <v>0.30996774006909616</v>
      </c>
      <c r="Q19" s="14" t="e">
        <f t="shared" si="14"/>
        <v>#NUM!</v>
      </c>
      <c r="R19" s="14">
        <f t="shared" si="15"/>
        <v>0.2047444925906786</v>
      </c>
      <c r="S19" s="14">
        <f t="shared" si="16"/>
        <v>0.34687018957860066</v>
      </c>
      <c r="T19" s="14">
        <f t="shared" si="17"/>
        <v>-0.9363870196254311</v>
      </c>
      <c r="U19" s="14">
        <f t="shared" si="18"/>
        <v>-9.235933529937888</v>
      </c>
      <c r="V19" s="14">
        <f t="shared" si="19"/>
        <v>-1.9043055164396967</v>
      </c>
      <c r="W19" s="11">
        <f t="shared" si="20"/>
        <v>-12.307692307692308</v>
      </c>
      <c r="X19" s="11">
        <f t="shared" si="21"/>
        <v>94</v>
      </c>
      <c r="Y19" s="11" t="e">
        <f t="shared" si="22"/>
        <v>#NUM!</v>
      </c>
      <c r="Z19" s="11" t="e">
        <f t="shared" si="23"/>
        <v>#NUM!</v>
      </c>
      <c r="AA19" s="11" t="e">
        <f t="shared" si="24"/>
        <v>#NUM!</v>
      </c>
      <c r="AB19" s="24">
        <f t="shared" si="25"/>
        <v>440</v>
      </c>
      <c r="AC19" s="12" t="e">
        <f t="shared" si="0"/>
        <v>#NUM!</v>
      </c>
      <c r="AD19" s="12" t="e">
        <f t="shared" si="1"/>
        <v>#NUM!</v>
      </c>
      <c r="AE19" s="23" t="e">
        <f t="shared" si="2"/>
        <v>#NUM!</v>
      </c>
    </row>
    <row r="20" spans="2:31" ht="13.5" thickBot="1">
      <c r="B20" s="34">
        <f t="shared" si="3"/>
        <v>6</v>
      </c>
      <c r="C20" s="30">
        <v>471</v>
      </c>
      <c r="D20" s="30">
        <v>3</v>
      </c>
      <c r="E20" s="30"/>
      <c r="F20" s="35">
        <f t="shared" si="4"/>
        <v>466.240282005926</v>
      </c>
      <c r="G20" s="35">
        <f t="shared" si="5"/>
        <v>30.51564683031647</v>
      </c>
      <c r="H20" s="35">
        <f t="shared" si="6"/>
        <v>40.26522250476358</v>
      </c>
      <c r="I20" s="35">
        <f t="shared" si="7"/>
        <v>18.819593854457892</v>
      </c>
      <c r="J20" s="7"/>
      <c r="K20" s="22">
        <f t="shared" si="8"/>
        <v>0</v>
      </c>
      <c r="L20" s="11">
        <f t="shared" si="9"/>
        <v>31</v>
      </c>
      <c r="M20" s="15">
        <f t="shared" si="10"/>
        <v>5.834074094881946</v>
      </c>
      <c r="N20" s="15">
        <f t="shared" si="11"/>
        <v>30.98429085545666</v>
      </c>
      <c r="O20" s="15">
        <f t="shared" si="12"/>
        <v>0.08849277721664038</v>
      </c>
      <c r="P20" s="15">
        <f t="shared" si="13"/>
        <v>0.3685989445951346</v>
      </c>
      <c r="Q20" s="14" t="e">
        <f t="shared" si="14"/>
        <v>#NUM!</v>
      </c>
      <c r="R20" s="14">
        <f t="shared" si="15"/>
        <v>0.000447213595931134</v>
      </c>
      <c r="S20" s="14">
        <f t="shared" si="16"/>
        <v>0</v>
      </c>
      <c r="T20" s="14">
        <f t="shared" si="17"/>
        <v>0</v>
      </c>
      <c r="U20" s="14">
        <f t="shared" si="18"/>
        <v>0</v>
      </c>
      <c r="V20" s="14">
        <f t="shared" si="19"/>
        <v>-8.611809861782511</v>
      </c>
      <c r="W20" s="11">
        <f t="shared" si="20"/>
        <v>-11.161290322580646</v>
      </c>
      <c r="X20" s="11">
        <f t="shared" si="21"/>
        <v>94</v>
      </c>
      <c r="Y20" s="11" t="e">
        <f t="shared" si="22"/>
        <v>#NUM!</v>
      </c>
      <c r="Z20" s="11" t="e">
        <f t="shared" si="23"/>
        <v>#NUM!</v>
      </c>
      <c r="AA20" s="11" t="e">
        <f t="shared" si="24"/>
        <v>#NUM!</v>
      </c>
      <c r="AB20" s="24">
        <f t="shared" si="25"/>
        <v>471</v>
      </c>
      <c r="AC20" s="12">
        <f t="shared" si="0"/>
        <v>414.9238911997622</v>
      </c>
      <c r="AD20" s="12">
        <f t="shared" si="1"/>
        <v>24.852131458038556</v>
      </c>
      <c r="AE20" s="23">
        <f t="shared" si="2"/>
        <v>23.554161553809475</v>
      </c>
    </row>
    <row r="21" spans="2:35" ht="13.5" thickBot="1">
      <c r="B21" s="34">
        <f t="shared" si="3"/>
        <v>7</v>
      </c>
      <c r="C21" s="30">
        <v>546</v>
      </c>
      <c r="D21" s="30">
        <v>2</v>
      </c>
      <c r="E21" s="30"/>
      <c r="F21" s="35">
        <f t="shared" si="4"/>
        <v>541.1679476047757</v>
      </c>
      <c r="G21" s="35">
        <f t="shared" si="5"/>
        <v>33.78705936029593</v>
      </c>
      <c r="H21" s="35">
        <f t="shared" si="6"/>
        <v>40.26522250476358</v>
      </c>
      <c r="I21" s="35">
        <f t="shared" si="7"/>
        <v>1.333333333332945</v>
      </c>
      <c r="J21" s="7"/>
      <c r="K21" s="22">
        <f t="shared" si="8"/>
        <v>0</v>
      </c>
      <c r="L21" s="11">
        <f t="shared" si="9"/>
        <v>75</v>
      </c>
      <c r="M21" s="15">
        <f t="shared" si="10"/>
        <v>0.9999999999997087</v>
      </c>
      <c r="N21" s="15">
        <f t="shared" si="11"/>
        <v>74.92766559884961</v>
      </c>
      <c r="O21" s="15">
        <f t="shared" si="12"/>
        <v>3.271412529979456</v>
      </c>
      <c r="P21" s="15">
        <f t="shared" si="13"/>
        <v>0</v>
      </c>
      <c r="Q21" s="14">
        <f t="shared" si="14"/>
        <v>-19.873614889761306</v>
      </c>
      <c r="R21" s="14">
        <f t="shared" si="15"/>
        <v>0.0644126528439421</v>
      </c>
      <c r="S21" s="14">
        <f t="shared" si="16"/>
        <v>-0.5410686661147983</v>
      </c>
      <c r="T21" s="14">
        <f t="shared" si="17"/>
        <v>0.8408666990706094</v>
      </c>
      <c r="U21" s="14">
        <f t="shared" si="18"/>
        <v>16.337410582863676</v>
      </c>
      <c r="V21" s="14">
        <f t="shared" si="19"/>
        <v>-5.018170445065622</v>
      </c>
      <c r="W21" s="11">
        <f t="shared" si="20"/>
        <v>-5.026666666666666</v>
      </c>
      <c r="X21" s="11">
        <f t="shared" si="21"/>
        <v>94</v>
      </c>
      <c r="Y21" s="11">
        <f t="shared" si="22"/>
        <v>-51.31639080616384</v>
      </c>
      <c r="Z21" s="11">
        <f t="shared" si="23"/>
        <v>-5.663515372277914</v>
      </c>
      <c r="AA21" s="11">
        <f t="shared" si="24"/>
        <v>-16.711060950954103</v>
      </c>
      <c r="AB21" s="24">
        <f t="shared" si="25"/>
        <v>546</v>
      </c>
      <c r="AC21" s="12">
        <f t="shared" si="0"/>
        <v>-5081.737004437679</v>
      </c>
      <c r="AD21" s="12">
        <f t="shared" si="1"/>
        <v>28.479354206194333</v>
      </c>
      <c r="AE21" s="23">
        <f t="shared" si="2"/>
        <v>214.69846280323344</v>
      </c>
      <c r="AF21"/>
      <c r="AG21"/>
      <c r="AH21"/>
      <c r="AI21"/>
    </row>
    <row r="22" spans="2:35" ht="13.5" thickBot="1">
      <c r="B22" s="34">
        <f t="shared" si="3"/>
        <v>8</v>
      </c>
      <c r="C22" s="30">
        <v>581</v>
      </c>
      <c r="D22" s="30">
        <v>2</v>
      </c>
      <c r="E22" s="30">
        <v>93</v>
      </c>
      <c r="F22" s="35">
        <f t="shared" si="4"/>
        <v>576.1541022020451</v>
      </c>
      <c r="G22" s="35">
        <f t="shared" si="5"/>
        <v>34.365960524732444</v>
      </c>
      <c r="H22" s="35">
        <f t="shared" si="6"/>
        <v>40.875257046348786</v>
      </c>
      <c r="I22" s="35">
        <f t="shared" si="7"/>
        <v>8.289194925513444</v>
      </c>
      <c r="J22" s="7"/>
      <c r="K22" s="22">
        <f t="shared" si="8"/>
        <v>93</v>
      </c>
      <c r="L22" s="11">
        <f t="shared" si="9"/>
        <v>35</v>
      </c>
      <c r="M22" s="15">
        <f t="shared" si="10"/>
        <v>2.9012182239297055</v>
      </c>
      <c r="N22" s="15">
        <f t="shared" si="11"/>
        <v>34.98615459726943</v>
      </c>
      <c r="O22" s="15">
        <f t="shared" si="12"/>
        <v>0.5789011644365191</v>
      </c>
      <c r="P22" s="15">
        <f t="shared" si="13"/>
        <v>0.6100345415852099</v>
      </c>
      <c r="Q22" s="14">
        <f t="shared" si="14"/>
        <v>-183.65400974904333</v>
      </c>
      <c r="R22" s="14">
        <f t="shared" si="15"/>
        <v>0.0030772592017325345</v>
      </c>
      <c r="S22" s="14">
        <f t="shared" si="16"/>
        <v>-0.00863388981349672</v>
      </c>
      <c r="T22" s="14">
        <f t="shared" si="17"/>
        <v>-0.9893457790935056</v>
      </c>
      <c r="U22" s="14">
        <f t="shared" si="18"/>
        <v>-28.348425409315634</v>
      </c>
      <c r="V22" s="14">
        <f t="shared" si="19"/>
        <v>-11.90765205109135</v>
      </c>
      <c r="W22" s="11">
        <f t="shared" si="20"/>
        <v>-12.914285714285715</v>
      </c>
      <c r="X22" s="11">
        <f t="shared" si="21"/>
        <v>94</v>
      </c>
      <c r="Y22" s="11">
        <f t="shared" si="22"/>
        <v>-5622.904952042455</v>
      </c>
      <c r="Z22" s="11">
        <f t="shared" si="23"/>
        <v>-5.307705154101595</v>
      </c>
      <c r="AA22" s="11">
        <f t="shared" si="24"/>
        <v>174.43324029846985</v>
      </c>
      <c r="AB22" s="24">
        <f t="shared" si="25"/>
        <v>581</v>
      </c>
      <c r="AC22" s="12">
        <f t="shared" si="0"/>
        <v>89.47815499827385</v>
      </c>
      <c r="AD22" s="12">
        <f t="shared" si="1"/>
        <v>25.67279321245771</v>
      </c>
      <c r="AE22" s="23">
        <f t="shared" si="2"/>
        <v>25.710154751052755</v>
      </c>
      <c r="AF22"/>
      <c r="AG22"/>
      <c r="AH22"/>
      <c r="AI22"/>
    </row>
    <row r="23" spans="2:35" ht="13.5" thickBot="1">
      <c r="B23" s="34">
        <f t="shared" si="3"/>
        <v>9</v>
      </c>
      <c r="C23" s="30">
        <v>742</v>
      </c>
      <c r="D23" s="30">
        <v>1.5</v>
      </c>
      <c r="E23" s="30">
        <v>88</v>
      </c>
      <c r="F23" s="35">
        <f t="shared" si="4"/>
        <v>737.0785929379202</v>
      </c>
      <c r="G23" s="35">
        <f t="shared" si="5"/>
        <v>34.29246865075712</v>
      </c>
      <c r="H23" s="35">
        <f t="shared" si="6"/>
        <v>45.786811010818376</v>
      </c>
      <c r="I23" s="35">
        <f t="shared" si="7"/>
        <v>0.32442633682071076</v>
      </c>
      <c r="J23" s="7"/>
      <c r="K23" s="22">
        <f t="shared" si="8"/>
        <v>88</v>
      </c>
      <c r="L23" s="11">
        <f t="shared" si="9"/>
        <v>161</v>
      </c>
      <c r="M23" s="15">
        <f t="shared" si="10"/>
        <v>0.5223264022813443</v>
      </c>
      <c r="N23" s="15">
        <f t="shared" si="11"/>
        <v>160.9244907358751</v>
      </c>
      <c r="O23" s="15">
        <f t="shared" si="12"/>
        <v>-0.07349187397531788</v>
      </c>
      <c r="P23" s="15">
        <f t="shared" si="13"/>
        <v>4.911553964469589</v>
      </c>
      <c r="Q23" s="14">
        <f t="shared" si="14"/>
        <v>-8.9367342339791</v>
      </c>
      <c r="R23" s="14">
        <f t="shared" si="15"/>
        <v>0.008738070247912934</v>
      </c>
      <c r="S23" s="14">
        <f t="shared" si="16"/>
        <v>0.9976155611593156</v>
      </c>
      <c r="T23" s="14">
        <f t="shared" si="17"/>
        <v>0.03483750305262512</v>
      </c>
      <c r="U23" s="14">
        <f t="shared" si="18"/>
        <v>0</v>
      </c>
      <c r="V23" s="14">
        <f t="shared" si="19"/>
        <v>-3.024250348584611</v>
      </c>
      <c r="W23" s="11">
        <f t="shared" si="20"/>
        <v>-3.0248447204968945</v>
      </c>
      <c r="X23" s="11">
        <f t="shared" si="21"/>
        <v>94</v>
      </c>
      <c r="Y23" s="11">
        <f t="shared" si="22"/>
        <v>-486.6759472037713</v>
      </c>
      <c r="Z23" s="11">
        <f t="shared" si="23"/>
        <v>-8.693167312274735</v>
      </c>
      <c r="AA23" s="11">
        <f t="shared" si="24"/>
        <v>-15.165102295296029</v>
      </c>
      <c r="AB23" s="24">
        <f t="shared" si="25"/>
        <v>742</v>
      </c>
      <c r="AC23" s="12">
        <f t="shared" si="0"/>
        <v>-394.92548473188174</v>
      </c>
      <c r="AD23" s="12">
        <f t="shared" si="1"/>
        <v>20.462100061675393</v>
      </c>
      <c r="AE23" s="23">
        <f t="shared" si="2"/>
        <v>43.09410889273887</v>
      </c>
      <c r="AF23"/>
      <c r="AG23"/>
      <c r="AH23"/>
      <c r="AI23"/>
    </row>
    <row r="24" spans="2:35" ht="13.5" thickBot="1">
      <c r="B24" s="34">
        <f t="shared" si="3"/>
        <v>10</v>
      </c>
      <c r="C24" s="30">
        <v>840</v>
      </c>
      <c r="D24" s="30">
        <v>2</v>
      </c>
      <c r="E24" s="30">
        <v>88</v>
      </c>
      <c r="F24" s="35">
        <f t="shared" si="4"/>
        <v>835.0325740216342</v>
      </c>
      <c r="G24" s="35">
        <f t="shared" si="5"/>
        <v>34.39691463596345</v>
      </c>
      <c r="H24" s="35">
        <f t="shared" si="6"/>
        <v>48.77775269757027</v>
      </c>
      <c r="I24" s="35">
        <f t="shared" si="7"/>
        <v>0.5102040816325435</v>
      </c>
      <c r="J24" s="7"/>
      <c r="K24" s="22">
        <f t="shared" si="8"/>
        <v>88</v>
      </c>
      <c r="L24" s="11">
        <f t="shared" si="9"/>
        <v>98</v>
      </c>
      <c r="M24" s="15">
        <f t="shared" si="10"/>
        <v>0.49999999999989264</v>
      </c>
      <c r="N24" s="15">
        <f t="shared" si="11"/>
        <v>97.953981083714</v>
      </c>
      <c r="O24" s="15">
        <f t="shared" si="12"/>
        <v>0.10444598520632246</v>
      </c>
      <c r="P24" s="15">
        <f t="shared" si="13"/>
        <v>2.9909416867518965</v>
      </c>
      <c r="Q24" s="14">
        <f t="shared" si="14"/>
        <v>-21.54384899440157</v>
      </c>
      <c r="R24" s="14">
        <f t="shared" si="15"/>
        <v>0.04289187316418599</v>
      </c>
      <c r="S24" s="14">
        <f t="shared" si="16"/>
        <v>0.6099291098362539</v>
      </c>
      <c r="T24" s="14">
        <f t="shared" si="17"/>
        <v>-0.7923630253044418</v>
      </c>
      <c r="U24" s="14">
        <f t="shared" si="18"/>
        <v>-22.50077770218117</v>
      </c>
      <c r="V24" s="14">
        <f t="shared" si="19"/>
        <v>-6.6077020396369175</v>
      </c>
      <c r="W24" s="11">
        <f t="shared" si="20"/>
        <v>-6.612244897959184</v>
      </c>
      <c r="X24" s="11">
        <f t="shared" si="21"/>
        <v>94</v>
      </c>
      <c r="Y24" s="11">
        <f t="shared" si="22"/>
        <v>-1132.004077669802</v>
      </c>
      <c r="Z24" s="11">
        <f t="shared" si="23"/>
        <v>-13.83036858908173</v>
      </c>
      <c r="AA24" s="11">
        <f t="shared" si="24"/>
        <v>-2.6927021180795023</v>
      </c>
      <c r="AB24" s="24">
        <f t="shared" si="25"/>
        <v>840</v>
      </c>
      <c r="AC24" s="12">
        <f t="shared" si="0"/>
        <v>121.20716455767808</v>
      </c>
      <c r="AD24" s="12">
        <f t="shared" si="1"/>
        <v>15.263898007830232</v>
      </c>
      <c r="AE24" s="23">
        <f t="shared" si="2"/>
        <v>244.9118908762026</v>
      </c>
      <c r="AF24"/>
      <c r="AG24"/>
      <c r="AH24"/>
      <c r="AI24"/>
    </row>
    <row r="25" spans="2:35" ht="13.5" thickBot="1">
      <c r="B25" s="34">
        <f t="shared" si="3"/>
        <v>11</v>
      </c>
      <c r="C25" s="30">
        <v>940</v>
      </c>
      <c r="D25" s="30">
        <v>3</v>
      </c>
      <c r="E25" s="30"/>
      <c r="F25" s="35">
        <f t="shared" si="4"/>
        <v>934.9655005836528</v>
      </c>
      <c r="G25" s="35">
        <f t="shared" si="5"/>
        <v>37.07546645025784</v>
      </c>
      <c r="H25" s="35">
        <f t="shared" si="6"/>
        <v>50.522221548155166</v>
      </c>
      <c r="I25" s="35">
        <f t="shared" si="7"/>
        <v>3.5464847639529995</v>
      </c>
      <c r="J25" s="7"/>
      <c r="K25" s="22">
        <f t="shared" si="8"/>
        <v>0</v>
      </c>
      <c r="L25" s="11">
        <f t="shared" si="9"/>
        <v>100</v>
      </c>
      <c r="M25" s="15">
        <f t="shared" si="10"/>
        <v>3.5464847639529995</v>
      </c>
      <c r="N25" s="15">
        <f t="shared" si="11"/>
        <v>99.93292656201854</v>
      </c>
      <c r="O25" s="15">
        <f t="shared" si="12"/>
        <v>2.678551814294391</v>
      </c>
      <c r="P25" s="15">
        <f t="shared" si="13"/>
        <v>1.7444688505848924</v>
      </c>
      <c r="Q25" s="14">
        <f t="shared" si="14"/>
        <v>-208.86221673157317</v>
      </c>
      <c r="R25" s="14">
        <f t="shared" si="15"/>
        <v>0.017458799707242057</v>
      </c>
      <c r="S25" s="14">
        <f t="shared" si="16"/>
        <v>0</v>
      </c>
      <c r="T25" s="14">
        <f t="shared" si="17"/>
        <v>-0.998720406489919</v>
      </c>
      <c r="U25" s="14">
        <f t="shared" si="18"/>
        <v>0</v>
      </c>
      <c r="V25" s="14">
        <f t="shared" si="19"/>
        <v>-7.143045180618771</v>
      </c>
      <c r="W25" s="11">
        <f t="shared" si="20"/>
        <v>-7.46</v>
      </c>
      <c r="X25" s="11">
        <f t="shared" si="21"/>
        <v>94</v>
      </c>
      <c r="Y25" s="11">
        <f t="shared" si="22"/>
        <v>-713.8254094639561</v>
      </c>
      <c r="Z25" s="11">
        <f t="shared" si="23"/>
        <v>-19.133016628133216</v>
      </c>
      <c r="AA25" s="11">
        <f t="shared" si="24"/>
        <v>196.13413817863233</v>
      </c>
      <c r="AB25" s="24">
        <f t="shared" si="25"/>
        <v>940</v>
      </c>
      <c r="AC25" s="12" t="e">
        <f t="shared" si="0"/>
        <v>#REF!</v>
      </c>
      <c r="AD25" s="12" t="e">
        <f t="shared" si="1"/>
        <v>#REF!</v>
      </c>
      <c r="AE25" s="23" t="e">
        <f t="shared" si="2"/>
        <v>#REF!</v>
      </c>
      <c r="AF25"/>
      <c r="AG25"/>
      <c r="AH25"/>
      <c r="AI25"/>
    </row>
    <row r="26" spans="2:35" ht="13.5" thickBot="1">
      <c r="B26" s="34">
        <f t="shared" si="3"/>
        <v>12</v>
      </c>
      <c r="C26" s="30">
        <v>1040</v>
      </c>
      <c r="D26" s="30">
        <v>4.25</v>
      </c>
      <c r="E26" s="30"/>
      <c r="F26" s="35">
        <f t="shared" si="4"/>
        <v>1034.7634449661314</v>
      </c>
      <c r="G26" s="35">
        <f t="shared" si="5"/>
        <v>43.39793954700827</v>
      </c>
      <c r="H26" s="35">
        <f t="shared" si="6"/>
        <v>50.522221548155166</v>
      </c>
      <c r="I26" s="35">
        <f t="shared" si="7"/>
        <v>1.250000000000202</v>
      </c>
      <c r="J26" s="7"/>
      <c r="K26" s="22">
        <f t="shared" si="8"/>
        <v>0</v>
      </c>
      <c r="L26" s="11">
        <f t="shared" si="9"/>
        <v>100</v>
      </c>
      <c r="M26" s="15">
        <f t="shared" si="10"/>
        <v>1.250000000000202</v>
      </c>
      <c r="N26" s="15">
        <f t="shared" si="11"/>
        <v>99.79794438247869</v>
      </c>
      <c r="O26" s="15">
        <f t="shared" si="12"/>
        <v>6.322473096750426</v>
      </c>
      <c r="P26" s="15">
        <f t="shared" si="13"/>
        <v>0</v>
      </c>
      <c r="Q26" s="14">
        <f t="shared" si="14"/>
        <v>-88.15034293237136</v>
      </c>
      <c r="R26" s="14" t="e">
        <f>SQRT(2*(1.0000001-COS(D25*$P$1)*COS(D26*$P$1)-SIN(D25*$P$1)*SIN(D26*$P$1)*COS((#REF!-K26)*$P$1)))</f>
        <v>#REF!</v>
      </c>
      <c r="S26" s="14" t="e">
        <f>(SIN(D25*$P$1)*SIN(K26*$P$1)-SIN(D26*$P$1)*SIN(#REF!*$P$1))/R26</f>
        <v>#REF!</v>
      </c>
      <c r="T26" s="14" t="e">
        <f>(SIN(D25*$P$1)*COS(K26*$P$1)-SIN(D26*$P$1)*COS(#REF!*$P$1))/R26</f>
        <v>#REF!</v>
      </c>
      <c r="U26" s="14" t="e">
        <f>(COS(K26*$P$1)-COS(#REF!*$P$1))/(R26)</f>
        <v>#REF!</v>
      </c>
      <c r="V26" s="14">
        <f t="shared" si="19"/>
        <v>-8.403223415551789</v>
      </c>
      <c r="W26" s="11">
        <f t="shared" si="20"/>
        <v>-8.46</v>
      </c>
      <c r="X26" s="11">
        <f t="shared" si="21"/>
        <v>94</v>
      </c>
      <c r="Y26" s="11" t="e">
        <f t="shared" si="22"/>
        <v>#REF!</v>
      </c>
      <c r="Z26" s="11" t="e">
        <f t="shared" si="23"/>
        <v>#REF!</v>
      </c>
      <c r="AA26" s="11" t="e">
        <f t="shared" si="24"/>
        <v>#REF!</v>
      </c>
      <c r="AB26" s="24">
        <f t="shared" si="25"/>
        <v>1040</v>
      </c>
      <c r="AC26" s="12" t="e">
        <f>F26+#REF!</f>
        <v>#REF!</v>
      </c>
      <c r="AD26" s="12" t="e">
        <f>G26+#REF!</f>
        <v>#REF!</v>
      </c>
      <c r="AE26" s="23" t="e">
        <f>H26+#REF!</f>
        <v>#REF!</v>
      </c>
      <c r="AF26"/>
      <c r="AG26"/>
      <c r="AH26"/>
      <c r="AI26"/>
    </row>
    <row r="27" spans="2:35" ht="13.5" thickBot="1">
      <c r="B27" s="34">
        <f t="shared" si="3"/>
        <v>13</v>
      </c>
      <c r="C27" s="30">
        <v>1240</v>
      </c>
      <c r="D27" s="30">
        <v>13.5</v>
      </c>
      <c r="E27" s="30">
        <v>33</v>
      </c>
      <c r="F27" s="35">
        <f t="shared" si="4"/>
        <v>1232.2469699781288</v>
      </c>
      <c r="G27" s="35">
        <f t="shared" si="5"/>
        <v>70.45862601210206</v>
      </c>
      <c r="H27" s="35">
        <f t="shared" si="6"/>
        <v>63.27023226279823</v>
      </c>
      <c r="I27" s="35">
        <f t="shared" si="7"/>
        <v>5.098428328474882</v>
      </c>
      <c r="J27" s="7"/>
      <c r="K27" s="22">
        <f t="shared" si="8"/>
        <v>33</v>
      </c>
      <c r="L27" s="11">
        <f t="shared" si="9"/>
        <v>200</v>
      </c>
      <c r="M27" s="15">
        <f t="shared" si="10"/>
        <v>10.196856656949764</v>
      </c>
      <c r="N27" s="15">
        <f t="shared" si="11"/>
        <v>197.4835250119975</v>
      </c>
      <c r="O27" s="15">
        <f t="shared" si="12"/>
        <v>27.060686465093788</v>
      </c>
      <c r="P27" s="15">
        <f t="shared" si="13"/>
        <v>12.748010714643062</v>
      </c>
      <c r="Q27" s="14">
        <f t="shared" si="14"/>
        <v>-705.0045354060827</v>
      </c>
      <c r="R27" s="14" t="e">
        <f>SQRT(2*(1.0000001-COS(D26*$P$1)*COS(D27*$P$1)-SIN(D26*$P$1)*SIN(D27*$P$1)*COS((#REF!-K27)*$P$1)))</f>
        <v>#REF!</v>
      </c>
      <c r="S27" s="14" t="e">
        <f>(SIN(D26*$P$1)*SIN(K27*$P$1)-SIN(D27*$P$1)*SIN(#REF!*$P$1))/R27</f>
        <v>#REF!</v>
      </c>
      <c r="T27" s="14" t="e">
        <f>(SIN(D26*$P$1)*COS(K27*$P$1)-SIN(D27*$P$1)*COS(#REF!*$P$1))/R27</f>
        <v>#REF!</v>
      </c>
      <c r="U27" s="14" t="e">
        <f>(COS(K27*$P$1)-COS(#REF!*$P$1))/(R27)</f>
        <v>#REF!</v>
      </c>
      <c r="V27" s="14">
        <f t="shared" si="19"/>
        <v>-4.012834328543504</v>
      </c>
      <c r="W27" s="11">
        <f t="shared" si="20"/>
        <v>-4.73</v>
      </c>
      <c r="X27" s="11">
        <f t="shared" si="21"/>
        <v>94</v>
      </c>
      <c r="Y27" s="11" t="e">
        <f t="shared" si="22"/>
        <v>#REF!</v>
      </c>
      <c r="Z27" s="11" t="e">
        <f t="shared" si="23"/>
        <v>#REF!</v>
      </c>
      <c r="AA27" s="11" t="e">
        <f t="shared" si="24"/>
        <v>#REF!</v>
      </c>
      <c r="AB27" s="24">
        <f t="shared" si="25"/>
        <v>1240</v>
      </c>
      <c r="AC27" s="12" t="e">
        <f>F27+#REF!</f>
        <v>#REF!</v>
      </c>
      <c r="AD27" s="12" t="e">
        <f>G27+#REF!</f>
        <v>#REF!</v>
      </c>
      <c r="AE27" s="23" t="e">
        <f>H27+#REF!</f>
        <v>#REF!</v>
      </c>
      <c r="AF27"/>
      <c r="AG27"/>
      <c r="AH27"/>
      <c r="AI27"/>
    </row>
    <row r="28" spans="2:35" ht="13.5" thickBot="1">
      <c r="B28" s="34">
        <f t="shared" si="3"/>
        <v>14</v>
      </c>
      <c r="C28" s="30">
        <v>1340</v>
      </c>
      <c r="D28" s="30">
        <v>20</v>
      </c>
      <c r="E28" s="30">
        <v>88</v>
      </c>
      <c r="F28" s="35">
        <f t="shared" si="4"/>
        <v>1328.5047554695432</v>
      </c>
      <c r="G28" s="35">
        <f t="shared" si="5"/>
        <v>80.91575025480273</v>
      </c>
      <c r="H28" s="35">
        <f t="shared" si="6"/>
        <v>86.8785573258094</v>
      </c>
      <c r="I28" s="35">
        <f t="shared" si="7"/>
        <v>16.35713983578851</v>
      </c>
      <c r="J28" s="7"/>
      <c r="K28" s="22">
        <f t="shared" si="8"/>
        <v>88</v>
      </c>
      <c r="L28" s="11">
        <f t="shared" si="9"/>
        <v>100</v>
      </c>
      <c r="M28" s="15">
        <f t="shared" si="10"/>
        <v>16.35713983578851</v>
      </c>
      <c r="N28" s="15">
        <f t="shared" si="11"/>
        <v>96.25778549141423</v>
      </c>
      <c r="O28" s="15">
        <f t="shared" si="12"/>
        <v>10.457124242700674</v>
      </c>
      <c r="P28" s="15">
        <f t="shared" si="13"/>
        <v>23.608325063011158</v>
      </c>
      <c r="Q28" s="14" t="e">
        <f t="shared" si="14"/>
        <v>#NUM!</v>
      </c>
      <c r="R28" s="14" t="e">
        <f>SQRT(2*(1.0000001-COS(D27*$P$1)*COS(D28*$P$1)-SIN(D27*$P$1)*SIN(D28*$P$1)*COS((#REF!-K28)*$P$1)))</f>
        <v>#REF!</v>
      </c>
      <c r="S28" s="14" t="e">
        <f>(SIN(D27*$P$1)*SIN(K28*$P$1)-SIN(D28*$P$1)*SIN(#REF!*$P$1))/R28</f>
        <v>#REF!</v>
      </c>
      <c r="T28" s="14" t="e">
        <f>(SIN(D27*$P$1)*COS(K28*$P$1)-SIN(D28*$P$1)*COS(#REF!*$P$1))/R28</f>
        <v>#REF!</v>
      </c>
      <c r="U28" s="14" t="e">
        <f>(COS(K28*$P$1)-COS(#REF!*$P$1))/(R28)</f>
        <v>#REF!</v>
      </c>
      <c r="V28" s="14">
        <f t="shared" si="19"/>
        <v>1.4470333142101164</v>
      </c>
      <c r="W28" s="11">
        <f t="shared" si="20"/>
        <v>-11.46</v>
      </c>
      <c r="X28" s="11">
        <f t="shared" si="21"/>
        <v>94</v>
      </c>
      <c r="Y28" s="11" t="e">
        <f t="shared" si="22"/>
        <v>#NUM!</v>
      </c>
      <c r="Z28" s="11" t="e">
        <f t="shared" si="23"/>
        <v>#NUM!</v>
      </c>
      <c r="AA28" s="11" t="e">
        <f t="shared" si="24"/>
        <v>#NUM!</v>
      </c>
      <c r="AB28" s="24">
        <f t="shared" si="25"/>
        <v>1340</v>
      </c>
      <c r="AC28" s="12" t="e">
        <f>F28+#REF!</f>
        <v>#REF!</v>
      </c>
      <c r="AD28" s="12" t="e">
        <f>G28+#REF!</f>
        <v>#REF!</v>
      </c>
      <c r="AE28" s="23" t="e">
        <f>H28+#REF!</f>
        <v>#REF!</v>
      </c>
      <c r="AF28"/>
      <c r="AG28"/>
      <c r="AH28"/>
      <c r="AI28"/>
    </row>
    <row r="29" spans="2:35" ht="13.5" thickBot="1">
      <c r="B29" s="34">
        <f t="shared" si="3"/>
        <v>15</v>
      </c>
      <c r="C29" s="30">
        <v>1460</v>
      </c>
      <c r="D29" s="30">
        <v>28.5</v>
      </c>
      <c r="E29" s="30">
        <v>108</v>
      </c>
      <c r="F29" s="35">
        <f t="shared" si="4"/>
        <v>1437.996982671528</v>
      </c>
      <c r="G29" s="35">
        <f t="shared" si="5"/>
        <v>72.75648041660119</v>
      </c>
      <c r="H29" s="35">
        <f t="shared" si="6"/>
        <v>134.78253468410833</v>
      </c>
      <c r="I29" s="35">
        <f t="shared" si="7"/>
        <v>9.761526935709721</v>
      </c>
      <c r="J29" s="7"/>
      <c r="K29" s="22">
        <f t="shared" si="8"/>
        <v>108</v>
      </c>
      <c r="L29" s="11">
        <f t="shared" si="9"/>
        <v>120</v>
      </c>
      <c r="M29" s="15">
        <f t="shared" si="10"/>
        <v>11.713832322851665</v>
      </c>
      <c r="N29" s="15">
        <f t="shared" si="11"/>
        <v>109.49222720198485</v>
      </c>
      <c r="O29" s="15">
        <f t="shared" si="12"/>
        <v>-8.159269838201542</v>
      </c>
      <c r="P29" s="15">
        <f t="shared" si="13"/>
        <v>47.90397735829894</v>
      </c>
      <c r="Q29" s="14" t="e">
        <f t="shared" si="14"/>
        <v>#NUM!</v>
      </c>
      <c r="R29" s="14" t="e">
        <f>SQRT(2*(1.0000001-COS(D28*$P$1)*COS(D29*$P$1)-SIN(D28*$P$1)*SIN(D29*$P$1)*COS((#REF!-K29)*$P$1)))</f>
        <v>#REF!</v>
      </c>
      <c r="S29" s="14" t="e">
        <f>(SIN(D28*$P$1)*SIN(K29*$P$1)-SIN(D29*$P$1)*SIN(#REF!*$P$1))/R29</f>
        <v>#REF!</v>
      </c>
      <c r="T29" s="14" t="e">
        <f>(SIN(D28*$P$1)*COS(K29*$P$1)-SIN(D29*$P$1)*COS(#REF!*$P$1))/R29</f>
        <v>#REF!</v>
      </c>
      <c r="U29" s="14" t="e">
        <f>(COS(K29*$P$1)-COS(#REF!*$P$1))/(R29)</f>
        <v>#REF!</v>
      </c>
      <c r="V29" s="14">
        <f t="shared" si="19"/>
        <v>-3.3880422293144936</v>
      </c>
      <c r="W29" s="11">
        <f t="shared" si="20"/>
        <v>-10.383333333333333</v>
      </c>
      <c r="X29" s="11">
        <f t="shared" si="21"/>
        <v>94</v>
      </c>
      <c r="Y29" s="11" t="e">
        <f t="shared" si="22"/>
        <v>#NUM!</v>
      </c>
      <c r="Z29" s="11" t="e">
        <f t="shared" si="23"/>
        <v>#NUM!</v>
      </c>
      <c r="AA29" s="11" t="e">
        <f t="shared" si="24"/>
        <v>#NUM!</v>
      </c>
      <c r="AB29" s="24">
        <f t="shared" si="25"/>
        <v>1460</v>
      </c>
      <c r="AC29" s="12" t="e">
        <f>F29+#REF!</f>
        <v>#REF!</v>
      </c>
      <c r="AD29" s="12" t="e">
        <f>G29+#REF!</f>
        <v>#REF!</v>
      </c>
      <c r="AE29" s="23" t="e">
        <f>H29+#REF!</f>
        <v>#REF!</v>
      </c>
      <c r="AF29"/>
      <c r="AG29"/>
      <c r="AH29"/>
      <c r="AI29"/>
    </row>
    <row r="30" spans="2:35" ht="13.5" thickBot="1">
      <c r="B30" s="34">
        <f t="shared" si="3"/>
        <v>16</v>
      </c>
      <c r="C30" s="30">
        <v>1554</v>
      </c>
      <c r="D30" s="30">
        <v>37</v>
      </c>
      <c r="E30" s="30">
        <v>110</v>
      </c>
      <c r="F30" s="35">
        <f t="shared" si="4"/>
        <v>1516.9844893385923</v>
      </c>
      <c r="G30" s="35">
        <f t="shared" si="5"/>
        <v>56.12116981165519</v>
      </c>
      <c r="H30" s="35">
        <f t="shared" si="6"/>
        <v>182.78032896585344</v>
      </c>
      <c r="I30" s="35">
        <f t="shared" si="7"/>
        <v>9.114407018565588</v>
      </c>
      <c r="J30" s="7"/>
      <c r="K30" s="22">
        <f t="shared" si="8"/>
        <v>110</v>
      </c>
      <c r="L30" s="11">
        <f t="shared" si="9"/>
        <v>94</v>
      </c>
      <c r="M30" s="15">
        <f t="shared" si="10"/>
        <v>8.567542597451654</v>
      </c>
      <c r="N30" s="15">
        <f t="shared" si="11"/>
        <v>78.98750666706431</v>
      </c>
      <c r="O30" s="15">
        <f t="shared" si="12"/>
        <v>-16.635310604945996</v>
      </c>
      <c r="P30" s="15">
        <f t="shared" si="13"/>
        <v>47.99779428174511</v>
      </c>
      <c r="Q30" s="14" t="e">
        <f t="shared" si="14"/>
        <v>#NUM!</v>
      </c>
      <c r="R30" s="14" t="e">
        <f>SQRT(2*(1.0000001-COS(D29*$P$1)*COS(D30*$P$1)-SIN(D29*$P$1)*SIN(D30*$P$1)*COS((#REF!-K30)*$P$1)))</f>
        <v>#REF!</v>
      </c>
      <c r="S30" s="14" t="e">
        <f>(SIN(D29*$P$1)*SIN(K30*$P$1)-SIN(D30*$P$1)*SIN(#REF!*$P$1))/R30</f>
        <v>#REF!</v>
      </c>
      <c r="T30" s="14" t="e">
        <f>(SIN(D29*$P$1)*COS(K30*$P$1)-SIN(D30*$P$1)*COS(#REF!*$P$1))/R30</f>
        <v>#REF!</v>
      </c>
      <c r="U30" s="14" t="e">
        <f>(COS(K30*$P$1)-COS(#REF!*$P$1))/(R30)</f>
        <v>#REF!</v>
      </c>
      <c r="V30" s="14">
        <f t="shared" si="19"/>
        <v>-4.717695165766965</v>
      </c>
      <c r="W30" s="11">
        <f t="shared" si="20"/>
        <v>-14.53191489361702</v>
      </c>
      <c r="X30" s="11">
        <f t="shared" si="21"/>
        <v>94</v>
      </c>
      <c r="Y30" s="11" t="e">
        <f t="shared" si="22"/>
        <v>#NUM!</v>
      </c>
      <c r="Z30" s="11" t="e">
        <f t="shared" si="23"/>
        <v>#NUM!</v>
      </c>
      <c r="AA30" s="11" t="e">
        <f t="shared" si="24"/>
        <v>#NUM!</v>
      </c>
      <c r="AB30" s="24">
        <f t="shared" si="25"/>
        <v>1554</v>
      </c>
      <c r="AC30" s="12" t="e">
        <f>F30+#REF!</f>
        <v>#REF!</v>
      </c>
      <c r="AD30" s="12" t="e">
        <f>G30+#REF!</f>
        <v>#REF!</v>
      </c>
      <c r="AE30" s="23" t="e">
        <f>H30+#REF!</f>
        <v>#REF!</v>
      </c>
      <c r="AF30"/>
      <c r="AG30"/>
      <c r="AH30"/>
      <c r="AI30"/>
    </row>
    <row r="31" spans="2:35" ht="13.5" thickBot="1">
      <c r="B31" s="34">
        <f t="shared" si="3"/>
        <v>17</v>
      </c>
      <c r="C31" s="30">
        <v>1628</v>
      </c>
      <c r="D31" s="30">
        <v>39.5</v>
      </c>
      <c r="E31" s="30">
        <v>108</v>
      </c>
      <c r="F31" s="35">
        <f t="shared" si="4"/>
        <v>1575.0955921755992</v>
      </c>
      <c r="G31" s="35">
        <f t="shared" si="5"/>
        <v>41.22973003698348</v>
      </c>
      <c r="H31" s="35">
        <f t="shared" si="6"/>
        <v>226.09618214976445</v>
      </c>
      <c r="I31" s="35">
        <f t="shared" si="7"/>
        <v>3.7696637416674714</v>
      </c>
      <c r="J31" s="7"/>
      <c r="K31" s="22">
        <f t="shared" si="8"/>
        <v>108</v>
      </c>
      <c r="L31" s="11">
        <f t="shared" si="9"/>
        <v>74</v>
      </c>
      <c r="M31" s="15">
        <f t="shared" si="10"/>
        <v>2.7895511688339285</v>
      </c>
      <c r="N31" s="15">
        <f t="shared" si="11"/>
        <v>58.11110283700687</v>
      </c>
      <c r="O31" s="15">
        <f t="shared" si="12"/>
        <v>-14.891439774671714</v>
      </c>
      <c r="P31" s="15">
        <f t="shared" si="13"/>
        <v>43.315853183911</v>
      </c>
      <c r="Q31" s="14">
        <f t="shared" si="14"/>
        <v>-1255.6814823373154</v>
      </c>
      <c r="R31" s="14" t="e">
        <f>SQRT(2*(1.0000001-COS(D30*$P$1)*COS(D31*$P$1)-SIN(D30*$P$1)*SIN(D31*$P$1)*COS((#REF!-K31)*$P$1)))</f>
        <v>#REF!</v>
      </c>
      <c r="S31" s="14" t="e">
        <f>(SIN(D30*$P$1)*SIN(K31*$P$1)-SIN(D31*$P$1)*SIN(#REF!*$P$1))/R31</f>
        <v>#REF!</v>
      </c>
      <c r="T31" s="14" t="e">
        <f>(SIN(D30*$P$1)*COS(K31*$P$1)-SIN(D31*$P$1)*COS(#REF!*$P$1))/R31</f>
        <v>#REF!</v>
      </c>
      <c r="U31" s="14" t="e">
        <f>(COS(K31*$P$1)-COS(#REF!*$P$1))/(R31)</f>
        <v>#REF!</v>
      </c>
      <c r="V31" s="14">
        <f t="shared" si="19"/>
        <v>-16.61573349827053</v>
      </c>
      <c r="W31" s="11">
        <f t="shared" si="20"/>
        <v>-19.72972972972973</v>
      </c>
      <c r="X31" s="11">
        <f t="shared" si="21"/>
        <v>94</v>
      </c>
      <c r="Y31" s="11" t="e">
        <f t="shared" si="22"/>
        <v>#REF!</v>
      </c>
      <c r="Z31" s="11" t="e">
        <f t="shared" si="23"/>
        <v>#REF!</v>
      </c>
      <c r="AA31" s="11" t="e">
        <f t="shared" si="24"/>
        <v>#REF!</v>
      </c>
      <c r="AB31" s="24">
        <f t="shared" si="25"/>
        <v>1628</v>
      </c>
      <c r="AC31" s="12" t="e">
        <f>F31+#REF!</f>
        <v>#REF!</v>
      </c>
      <c r="AD31" s="12" t="e">
        <f>G31+#REF!</f>
        <v>#REF!</v>
      </c>
      <c r="AE31" s="23" t="e">
        <f>H31+#REF!</f>
        <v>#REF!</v>
      </c>
      <c r="AF31"/>
      <c r="AG31"/>
      <c r="AH31"/>
      <c r="AI31"/>
    </row>
    <row r="32" spans="2:35" ht="13.5" thickBot="1">
      <c r="B32" s="34">
        <f t="shared" si="3"/>
        <v>18</v>
      </c>
      <c r="C32" s="30">
        <v>1722</v>
      </c>
      <c r="D32" s="30">
        <v>43</v>
      </c>
      <c r="E32" s="30">
        <v>110</v>
      </c>
      <c r="F32" s="35">
        <f t="shared" si="4"/>
        <v>1645.7606620391648</v>
      </c>
      <c r="G32" s="35">
        <f t="shared" si="5"/>
        <v>21.021195394234805</v>
      </c>
      <c r="H32" s="35">
        <f t="shared" si="6"/>
        <v>284.6702922223783</v>
      </c>
      <c r="I32" s="35">
        <f t="shared" si="7"/>
        <v>3.9785238747621525</v>
      </c>
      <c r="J32" s="7"/>
      <c r="K32" s="22">
        <f t="shared" si="8"/>
        <v>110</v>
      </c>
      <c r="L32" s="11">
        <f t="shared" si="9"/>
        <v>94</v>
      </c>
      <c r="M32" s="15">
        <f t="shared" si="10"/>
        <v>3.739812442276423</v>
      </c>
      <c r="N32" s="15">
        <f t="shared" si="11"/>
        <v>70.66506986356548</v>
      </c>
      <c r="O32" s="15">
        <f t="shared" si="12"/>
        <v>-20.208534642748678</v>
      </c>
      <c r="P32" s="15">
        <f t="shared" si="13"/>
        <v>58.57411007261384</v>
      </c>
      <c r="Q32" s="14" t="e">
        <f t="shared" si="14"/>
        <v>#NUM!</v>
      </c>
      <c r="R32" s="14" t="e">
        <f>SQRT(2*(1.0000001-COS(D31*$P$1)*COS(D32*$P$1)-SIN(D31*$P$1)*SIN(D32*$P$1)*COS((#REF!-K32)*$P$1)))</f>
        <v>#REF!</v>
      </c>
      <c r="S32" s="14" t="e">
        <f>(SIN(D31*$P$1)*SIN(K32*$P$1)-SIN(D32*$P$1)*SIN(#REF!*$P$1))/R32</f>
        <v>#REF!</v>
      </c>
      <c r="T32" s="14" t="e">
        <f>(SIN(D31*$P$1)*COS(K32*$P$1)-SIN(D32*$P$1)*COS(#REF!*$P$1))/R32</f>
        <v>#REF!</v>
      </c>
      <c r="U32" s="14" t="e">
        <f>(COS(K32*$P$1)-COS(#REF!*$P$1))/(R32)</f>
        <v>#REF!</v>
      </c>
      <c r="V32" s="14">
        <f t="shared" si="19"/>
        <v>-13.140978950405186</v>
      </c>
      <c r="W32" s="11">
        <f t="shared" si="20"/>
        <v>-16.319148936170212</v>
      </c>
      <c r="X32" s="11">
        <f t="shared" si="21"/>
        <v>94</v>
      </c>
      <c r="Y32" s="11" t="e">
        <f t="shared" si="22"/>
        <v>#NUM!</v>
      </c>
      <c r="Z32" s="11" t="e">
        <f t="shared" si="23"/>
        <v>#NUM!</v>
      </c>
      <c r="AA32" s="11" t="e">
        <f t="shared" si="24"/>
        <v>#NUM!</v>
      </c>
      <c r="AB32" s="24">
        <f t="shared" si="25"/>
        <v>1722</v>
      </c>
      <c r="AC32" s="12" t="e">
        <f>F32+#REF!</f>
        <v>#REF!</v>
      </c>
      <c r="AD32" s="12" t="e">
        <f>G32+#REF!</f>
        <v>#REF!</v>
      </c>
      <c r="AE32" s="23" t="e">
        <f>H32+#REF!</f>
        <v>#REF!</v>
      </c>
      <c r="AF32"/>
      <c r="AG32"/>
      <c r="AH32"/>
      <c r="AI32"/>
    </row>
    <row r="33" spans="2:35" ht="13.5" thickBot="1">
      <c r="B33" s="34">
        <f t="shared" si="3"/>
        <v>19</v>
      </c>
      <c r="C33" s="30">
        <v>1778</v>
      </c>
      <c r="D33" s="30">
        <v>44</v>
      </c>
      <c r="E33" s="30">
        <v>113</v>
      </c>
      <c r="F33" s="35">
        <f t="shared" si="4"/>
        <v>1686.385508245982</v>
      </c>
      <c r="G33" s="35">
        <f t="shared" si="5"/>
        <v>6.888215870107162</v>
      </c>
      <c r="H33" s="35">
        <f t="shared" si="6"/>
        <v>320.52362920120663</v>
      </c>
      <c r="I33" s="35">
        <f t="shared" si="7"/>
        <v>4.096845259735365</v>
      </c>
      <c r="J33" s="7"/>
      <c r="K33" s="22">
        <f t="shared" si="8"/>
        <v>113</v>
      </c>
      <c r="L33" s="11">
        <f t="shared" si="9"/>
        <v>56</v>
      </c>
      <c r="M33" s="15">
        <f t="shared" si="10"/>
        <v>2.2942333454518042</v>
      </c>
      <c r="N33" s="15">
        <f t="shared" si="11"/>
        <v>40.62484620681727</v>
      </c>
      <c r="O33" s="15">
        <f t="shared" si="12"/>
        <v>-14.132979524127643</v>
      </c>
      <c r="P33" s="15">
        <f t="shared" si="13"/>
        <v>35.85333697882833</v>
      </c>
      <c r="Q33" s="14" t="e">
        <f t="shared" si="14"/>
        <v>#NUM!</v>
      </c>
      <c r="R33" s="14" t="e">
        <f>SQRT(2*(1.0000001-COS(D32*$P$1)*COS(D33*$P$1)-SIN(D32*$P$1)*SIN(D33*$P$1)*COS((#REF!-K33)*$P$1)))</f>
        <v>#REF!</v>
      </c>
      <c r="S33" s="14" t="e">
        <f>(SIN(D32*$P$1)*SIN(K33*$P$1)-SIN(D33*$P$1)*SIN(#REF!*$P$1))/R33</f>
        <v>#REF!</v>
      </c>
      <c r="T33" s="14" t="e">
        <f>(SIN(D32*$P$1)*COS(K33*$P$1)-SIN(D33*$P$1)*COS(#REF!*$P$1))/R33</f>
        <v>#REF!</v>
      </c>
      <c r="U33" s="14" t="e">
        <f>(COS(K33*$P$1)-COS(#REF!*$P$1))/(R33)</f>
        <v>#REF!</v>
      </c>
      <c r="V33" s="14">
        <f t="shared" si="19"/>
        <v>-22.631273956383254</v>
      </c>
      <c r="W33" s="11">
        <f t="shared" si="20"/>
        <v>-29.071428571428573</v>
      </c>
      <c r="X33" s="11">
        <f t="shared" si="21"/>
        <v>94</v>
      </c>
      <c r="Y33" s="11" t="e">
        <f t="shared" si="22"/>
        <v>#NUM!</v>
      </c>
      <c r="Z33" s="11" t="e">
        <f t="shared" si="23"/>
        <v>#NUM!</v>
      </c>
      <c r="AA33" s="11" t="e">
        <f t="shared" si="24"/>
        <v>#NUM!</v>
      </c>
      <c r="AB33" s="24">
        <f t="shared" si="25"/>
        <v>1778</v>
      </c>
      <c r="AC33" s="12" t="e">
        <f>F33+#REF!</f>
        <v>#REF!</v>
      </c>
      <c r="AD33" s="12" t="e">
        <f>G33+#REF!</f>
        <v>#REF!</v>
      </c>
      <c r="AE33" s="23" t="e">
        <f>H33+#REF!</f>
        <v>#REF!</v>
      </c>
      <c r="AF33"/>
      <c r="AG33"/>
      <c r="AH33"/>
      <c r="AI33"/>
    </row>
    <row r="34" spans="2:35" ht="13.5" thickBot="1">
      <c r="B34" s="34">
        <f t="shared" si="3"/>
        <v>20</v>
      </c>
      <c r="C34" s="30">
        <v>1874</v>
      </c>
      <c r="D34" s="30">
        <v>40</v>
      </c>
      <c r="E34" s="30">
        <v>114</v>
      </c>
      <c r="F34" s="35">
        <f t="shared" si="4"/>
        <v>1757.713733979566</v>
      </c>
      <c r="G34" s="35">
        <f t="shared" si="5"/>
        <v>-18.700224537188127</v>
      </c>
      <c r="H34" s="35">
        <f t="shared" si="6"/>
        <v>379.42752457584044</v>
      </c>
      <c r="I34" s="35">
        <f t="shared" si="7"/>
        <v>4.224452735032135</v>
      </c>
      <c r="J34" s="7"/>
      <c r="K34" s="22">
        <f t="shared" si="8"/>
        <v>114</v>
      </c>
      <c r="L34" s="11">
        <f t="shared" si="9"/>
        <v>96</v>
      </c>
      <c r="M34" s="15">
        <f t="shared" si="10"/>
        <v>4.05547462563085</v>
      </c>
      <c r="N34" s="15">
        <f t="shared" si="11"/>
        <v>71.32822573358399</v>
      </c>
      <c r="O34" s="15">
        <f t="shared" si="12"/>
        <v>-25.58844040729529</v>
      </c>
      <c r="P34" s="15">
        <f t="shared" si="13"/>
        <v>58.903895374633805</v>
      </c>
      <c r="Q34" s="14" t="e">
        <f t="shared" si="14"/>
        <v>#NUM!</v>
      </c>
      <c r="R34" s="14" t="e">
        <f>SQRT(2*(1.0000001-COS(D33*$P$1)*COS(D34*$P$1)-SIN(D33*$P$1)*SIN(D34*$P$1)*COS((#REF!-K34)*$P$1)))</f>
        <v>#REF!</v>
      </c>
      <c r="S34" s="14" t="e">
        <f>(SIN(D33*$P$1)*SIN(K34*$P$1)-SIN(D34*$P$1)*SIN(#REF!*$P$1))/R34</f>
        <v>#REF!</v>
      </c>
      <c r="T34" s="14" t="e">
        <f>(SIN(D33*$P$1)*COS(K34*$P$1)-SIN(D34*$P$1)*COS(#REF!*$P$1))/R34</f>
        <v>#REF!</v>
      </c>
      <c r="U34" s="14" t="e">
        <f>(COS(K34*$P$1)-COS(#REF!*$P$1))/(R34)</f>
        <v>#REF!</v>
      </c>
      <c r="V34" s="14">
        <f t="shared" si="19"/>
        <v>-13.025524256717741</v>
      </c>
      <c r="W34" s="11">
        <f t="shared" si="20"/>
        <v>-17.541666666666668</v>
      </c>
      <c r="X34" s="11">
        <f t="shared" si="21"/>
        <v>94</v>
      </c>
      <c r="Y34" s="11" t="e">
        <f t="shared" si="22"/>
        <v>#NUM!</v>
      </c>
      <c r="Z34" s="11" t="e">
        <f t="shared" si="23"/>
        <v>#NUM!</v>
      </c>
      <c r="AA34" s="11" t="e">
        <f t="shared" si="24"/>
        <v>#NUM!</v>
      </c>
      <c r="AB34" s="24">
        <f t="shared" si="25"/>
        <v>1874</v>
      </c>
      <c r="AC34" s="12" t="e">
        <f>F34+#REF!</f>
        <v>#REF!</v>
      </c>
      <c r="AD34" s="12" t="e">
        <f>G34+#REF!</f>
        <v>#REF!</v>
      </c>
      <c r="AE34" s="23" t="e">
        <f>H34+#REF!</f>
        <v>#REF!</v>
      </c>
      <c r="AF34"/>
      <c r="AG34"/>
      <c r="AH34"/>
      <c r="AI34"/>
    </row>
    <row r="35" spans="2:35" ht="13.5" thickBot="1">
      <c r="B35" s="34">
        <f t="shared" si="3"/>
        <v>21</v>
      </c>
      <c r="C35" s="30">
        <v>1950</v>
      </c>
      <c r="D35" s="30">
        <v>40</v>
      </c>
      <c r="E35" s="30">
        <v>112</v>
      </c>
      <c r="F35" s="35">
        <f t="shared" si="4"/>
        <v>1815.9355541422374</v>
      </c>
      <c r="G35" s="35">
        <f t="shared" si="5"/>
        <v>-37.78605976480207</v>
      </c>
      <c r="H35" s="35">
        <f t="shared" si="6"/>
        <v>424.390934650537</v>
      </c>
      <c r="I35" s="35">
        <f t="shared" si="7"/>
        <v>1.6914959432817425</v>
      </c>
      <c r="J35" s="7"/>
      <c r="K35" s="22">
        <f t="shared" si="8"/>
        <v>112</v>
      </c>
      <c r="L35" s="11">
        <f t="shared" si="9"/>
        <v>76</v>
      </c>
      <c r="M35" s="15">
        <f t="shared" si="10"/>
        <v>1.2855369168941244</v>
      </c>
      <c r="N35" s="15">
        <f t="shared" si="11"/>
        <v>58.221820162671385</v>
      </c>
      <c r="O35" s="15">
        <f t="shared" si="12"/>
        <v>-19.08583522761394</v>
      </c>
      <c r="P35" s="15">
        <f t="shared" si="13"/>
        <v>44.96341007469661</v>
      </c>
      <c r="Q35" s="14">
        <f t="shared" si="14"/>
        <v>-528.9756731212062</v>
      </c>
      <c r="R35" s="14" t="e">
        <f>SQRT(2*(1.0000001-COS(D34*$P$1)*COS(D35*$P$1)-SIN(D34*$P$1)*SIN(D35*$P$1)*COS((#REF!-K35)*$P$1)))</f>
        <v>#REF!</v>
      </c>
      <c r="S35" s="14" t="e">
        <f>(SIN(D34*$P$1)*SIN(K35*$P$1)-SIN(D35*$P$1)*SIN(#REF!*$P$1))/R35</f>
        <v>#REF!</v>
      </c>
      <c r="T35" s="14" t="e">
        <f>(SIN(D34*$P$1)*COS(K35*$P$1)-SIN(D35*$P$1)*COS(#REF!*$P$1))/R35</f>
        <v>#REF!</v>
      </c>
      <c r="U35" s="14" t="e">
        <f>(COS(K35*$P$1)-COS(#REF!*$P$1))/(R35)</f>
        <v>#REF!</v>
      </c>
      <c r="V35" s="14">
        <f t="shared" si="19"/>
        <v>-22.2895052942188</v>
      </c>
      <c r="W35" s="11">
        <f t="shared" si="20"/>
        <v>-23.42105263157895</v>
      </c>
      <c r="X35" s="11">
        <f t="shared" si="21"/>
        <v>94</v>
      </c>
      <c r="Y35" s="11" t="e">
        <f t="shared" si="22"/>
        <v>#REF!</v>
      </c>
      <c r="Z35" s="11" t="e">
        <f t="shared" si="23"/>
        <v>#REF!</v>
      </c>
      <c r="AA35" s="11" t="e">
        <f t="shared" si="24"/>
        <v>#REF!</v>
      </c>
      <c r="AB35" s="24">
        <f t="shared" si="25"/>
        <v>1950</v>
      </c>
      <c r="AC35" s="12" t="e">
        <f>F35+#REF!</f>
        <v>#REF!</v>
      </c>
      <c r="AD35" s="12" t="e">
        <f>G35+#REF!</f>
        <v>#REF!</v>
      </c>
      <c r="AE35" s="23" t="e">
        <f>H35+#REF!</f>
        <v>#REF!</v>
      </c>
      <c r="AF35"/>
      <c r="AG35"/>
      <c r="AH35"/>
      <c r="AI35"/>
    </row>
    <row r="36" spans="2:35" ht="13.5" thickBot="1">
      <c r="B36" s="34">
        <f t="shared" si="3"/>
        <v>22</v>
      </c>
      <c r="C36" s="30">
        <v>2069</v>
      </c>
      <c r="D36" s="30">
        <v>48</v>
      </c>
      <c r="E36" s="30">
        <v>110</v>
      </c>
      <c r="F36" s="35">
        <f t="shared" si="4"/>
        <v>1901.4716437870197</v>
      </c>
      <c r="G36" s="35">
        <f t="shared" si="5"/>
        <v>-67.2857347641096</v>
      </c>
      <c r="H36" s="35">
        <f t="shared" si="6"/>
        <v>501.53150117904244</v>
      </c>
      <c r="I36" s="35">
        <f t="shared" si="7"/>
        <v>6.822621670132338</v>
      </c>
      <c r="J36" s="7"/>
      <c r="K36" s="22">
        <f t="shared" si="8"/>
        <v>110</v>
      </c>
      <c r="L36" s="11">
        <f t="shared" si="9"/>
        <v>119</v>
      </c>
      <c r="M36" s="15">
        <f t="shared" si="10"/>
        <v>8.118919787457482</v>
      </c>
      <c r="N36" s="15">
        <f t="shared" si="11"/>
        <v>85.53608964478231</v>
      </c>
      <c r="O36" s="15">
        <f t="shared" si="12"/>
        <v>-29.499674999307544</v>
      </c>
      <c r="P36" s="15">
        <f t="shared" si="13"/>
        <v>77.14056652850542</v>
      </c>
      <c r="Q36" s="14" t="e">
        <f t="shared" si="14"/>
        <v>#NUM!</v>
      </c>
      <c r="R36" s="14" t="e">
        <f>SQRT(2*(1.0000001-COS(D35*$P$1)*COS(D36*$P$1)-SIN(D35*$P$1)*SIN(D36*$P$1)*COS((#REF!-K36)*$P$1)))</f>
        <v>#REF!</v>
      </c>
      <c r="S36" s="14" t="e">
        <f>(SIN(D35*$P$1)*SIN(K36*$P$1)-SIN(D36*$P$1)*SIN(#REF!*$P$1))/R36</f>
        <v>#REF!</v>
      </c>
      <c r="T36" s="14" t="e">
        <f>(SIN(D35*$P$1)*COS(K36*$P$1)-SIN(D36*$P$1)*COS(#REF!*$P$1))/R36</f>
        <v>#REF!</v>
      </c>
      <c r="U36" s="14" t="e">
        <f>(COS(K36*$P$1)-COS(#REF!*$P$1))/(R36)</f>
        <v>#REF!</v>
      </c>
      <c r="V36" s="14">
        <f t="shared" si="19"/>
        <v>-4.855704688448346</v>
      </c>
      <c r="W36" s="11">
        <f t="shared" si="20"/>
        <v>-15.596638655462185</v>
      </c>
      <c r="X36" s="11">
        <f t="shared" si="21"/>
        <v>94</v>
      </c>
      <c r="Y36" s="11" t="e">
        <f t="shared" si="22"/>
        <v>#NUM!</v>
      </c>
      <c r="Z36" s="11" t="e">
        <f t="shared" si="23"/>
        <v>#NUM!</v>
      </c>
      <c r="AA36" s="11" t="e">
        <f t="shared" si="24"/>
        <v>#NUM!</v>
      </c>
      <c r="AB36" s="24">
        <f t="shared" si="25"/>
        <v>2069</v>
      </c>
      <c r="AC36" s="12" t="e">
        <f>F36+#REF!</f>
        <v>#REF!</v>
      </c>
      <c r="AD36" s="12" t="e">
        <f>G36+#REF!</f>
        <v>#REF!</v>
      </c>
      <c r="AE36" s="23" t="e">
        <f>H36+#REF!</f>
        <v>#REF!</v>
      </c>
      <c r="AF36"/>
      <c r="AG36"/>
      <c r="AH36"/>
      <c r="AI36"/>
    </row>
    <row r="37" spans="2:35" ht="13.5" thickBot="1">
      <c r="B37" s="34">
        <f t="shared" si="3"/>
        <v>23</v>
      </c>
      <c r="C37" s="30"/>
      <c r="D37" s="30"/>
      <c r="E37" s="30"/>
      <c r="F37" s="35">
        <f t="shared" si="4"/>
      </c>
      <c r="G37" s="35">
        <f t="shared" si="5"/>
      </c>
      <c r="H37" s="35">
        <f t="shared" si="6"/>
      </c>
      <c r="I37" s="35">
        <f t="shared" si="7"/>
      </c>
      <c r="J37" s="7"/>
      <c r="K37" s="22">
        <f t="shared" si="8"/>
        <v>0</v>
      </c>
      <c r="L37" s="11">
        <f t="shared" si="9"/>
        <v>-2069</v>
      </c>
      <c r="M37" s="15" t="e">
        <f t="shared" si="10"/>
        <v>#VALUE!</v>
      </c>
      <c r="N37" s="15" t="e">
        <f t="shared" si="11"/>
        <v>#VALUE!</v>
      </c>
      <c r="O37" s="15" t="e">
        <f t="shared" si="12"/>
        <v>#VALUE!</v>
      </c>
      <c r="P37" s="15" t="e">
        <f t="shared" si="13"/>
        <v>#VALUE!</v>
      </c>
      <c r="Q37" s="14" t="e">
        <f t="shared" si="14"/>
        <v>#VALUE!</v>
      </c>
      <c r="R37" s="14" t="e">
        <f>SQRT(2*(1.0000001-COS(D36*$P$1)*COS(D37*$P$1)-SIN(D36*$P$1)*SIN(D37*$P$1)*COS((#REF!-K37)*$P$1)))</f>
        <v>#REF!</v>
      </c>
      <c r="S37" s="14" t="e">
        <f>(SIN(D36*$P$1)*SIN(K37*$P$1)-SIN(D37*$P$1)*SIN(#REF!*$P$1))/R37</f>
        <v>#REF!</v>
      </c>
      <c r="T37" s="14" t="e">
        <f>(SIN(D36*$P$1)*COS(K37*$P$1)-SIN(D37*$P$1)*COS(#REF!*$P$1))/R37</f>
        <v>#REF!</v>
      </c>
      <c r="U37" s="14" t="e">
        <f>(COS(K37*$P$1)-COS(#REF!*$P$1))/(R37)</f>
        <v>#REF!</v>
      </c>
      <c r="V37" s="14" t="e">
        <f t="shared" si="19"/>
        <v>#VALUE!</v>
      </c>
      <c r="W37" s="11">
        <f t="shared" si="20"/>
        <v>0.9545674238762687</v>
      </c>
      <c r="X37" s="11">
        <f t="shared" si="21"/>
        <v>94</v>
      </c>
      <c r="Y37" s="11" t="e">
        <f t="shared" si="22"/>
        <v>#VALUE!</v>
      </c>
      <c r="Z37" s="11" t="e">
        <f t="shared" si="23"/>
        <v>#VALUE!</v>
      </c>
      <c r="AA37" s="11" t="e">
        <f t="shared" si="24"/>
        <v>#VALUE!</v>
      </c>
      <c r="AB37" s="24">
        <f t="shared" si="25"/>
        <v>0</v>
      </c>
      <c r="AC37" s="12" t="e">
        <f>F37+#REF!</f>
        <v>#VALUE!</v>
      </c>
      <c r="AD37" s="12" t="e">
        <f>G37+#REF!</f>
        <v>#VALUE!</v>
      </c>
      <c r="AE37" s="23" t="e">
        <f>H37+#REF!</f>
        <v>#VALUE!</v>
      </c>
      <c r="AF37"/>
      <c r="AG37"/>
      <c r="AH37"/>
      <c r="AI37"/>
    </row>
    <row r="38" spans="2:35" ht="13.5" thickBot="1">
      <c r="B38" s="34">
        <f t="shared" si="3"/>
        <v>24</v>
      </c>
      <c r="C38" s="30"/>
      <c r="D38" s="30"/>
      <c r="E38" s="30"/>
      <c r="F38" s="35">
        <f t="shared" si="4"/>
      </c>
      <c r="G38" s="35">
        <f t="shared" si="5"/>
      </c>
      <c r="H38" s="35">
        <f t="shared" si="6"/>
      </c>
      <c r="I38" s="35">
        <f t="shared" si="7"/>
      </c>
      <c r="J38" s="7"/>
      <c r="K38" s="22">
        <f t="shared" si="8"/>
        <v>0</v>
      </c>
      <c r="L38" s="11">
        <f t="shared" si="9"/>
        <v>0</v>
      </c>
      <c r="M38" s="15" t="e">
        <f t="shared" si="10"/>
        <v>#VALUE!</v>
      </c>
      <c r="N38" s="15" t="e">
        <f t="shared" si="11"/>
        <v>#VALUE!</v>
      </c>
      <c r="O38" s="15" t="e">
        <f t="shared" si="12"/>
        <v>#VALUE!</v>
      </c>
      <c r="P38" s="15" t="e">
        <f t="shared" si="13"/>
        <v>#VALUE!</v>
      </c>
      <c r="Q38" s="14" t="e">
        <f t="shared" si="14"/>
        <v>#VALUE!</v>
      </c>
      <c r="R38" s="14" t="e">
        <f>SQRT(2*(1.0000001-COS(D37*$P$1)*COS(D38*$P$1)-SIN(D37*$P$1)*SIN(D38*$P$1)*COS((#REF!-K38)*$P$1)))</f>
        <v>#REF!</v>
      </c>
      <c r="S38" s="14" t="e">
        <f>(SIN(D37*$P$1)*SIN(K38*$P$1)-SIN(D38*$P$1)*SIN(#REF!*$P$1))/R38</f>
        <v>#REF!</v>
      </c>
      <c r="T38" s="14" t="e">
        <f>(SIN(D37*$P$1)*COS(K38*$P$1)-SIN(D38*$P$1)*COS(#REF!*$P$1))/R38</f>
        <v>#REF!</v>
      </c>
      <c r="U38" s="14" t="e">
        <f>(COS(K38*$P$1)-COS(#REF!*$P$1))/(R38)</f>
        <v>#REF!</v>
      </c>
      <c r="V38" s="14" t="e">
        <f t="shared" si="19"/>
        <v>#VALUE!</v>
      </c>
      <c r="W38" s="11" t="e">
        <f t="shared" si="20"/>
        <v>#DIV/0!</v>
      </c>
      <c r="X38" s="11">
        <f t="shared" si="21"/>
        <v>94</v>
      </c>
      <c r="Y38" s="11" t="e">
        <f t="shared" si="22"/>
        <v>#VALUE!</v>
      </c>
      <c r="Z38" s="11" t="e">
        <f t="shared" si="23"/>
        <v>#VALUE!</v>
      </c>
      <c r="AA38" s="11" t="e">
        <f t="shared" si="24"/>
        <v>#VALUE!</v>
      </c>
      <c r="AB38" s="24">
        <f t="shared" si="25"/>
        <v>0</v>
      </c>
      <c r="AC38" s="12" t="e">
        <f>F38+#REF!</f>
        <v>#VALUE!</v>
      </c>
      <c r="AD38" s="12" t="e">
        <f>G38+#REF!</f>
        <v>#VALUE!</v>
      </c>
      <c r="AE38" s="23" t="e">
        <f>H38+#REF!</f>
        <v>#VALUE!</v>
      </c>
      <c r="AF38"/>
      <c r="AG38"/>
      <c r="AH38"/>
      <c r="AI38"/>
    </row>
    <row r="39" spans="2:35" ht="13.5" thickBot="1">
      <c r="B39" s="34">
        <f t="shared" si="3"/>
        <v>25</v>
      </c>
      <c r="C39" s="30"/>
      <c r="D39" s="30"/>
      <c r="E39" s="30"/>
      <c r="F39" s="35">
        <f t="shared" si="4"/>
      </c>
      <c r="G39" s="35">
        <f t="shared" si="5"/>
      </c>
      <c r="H39" s="35">
        <f t="shared" si="6"/>
      </c>
      <c r="I39" s="35">
        <f t="shared" si="7"/>
      </c>
      <c r="J39" s="7"/>
      <c r="K39" s="22">
        <f t="shared" si="8"/>
        <v>0</v>
      </c>
      <c r="L39" s="11">
        <f t="shared" si="9"/>
        <v>0</v>
      </c>
      <c r="M39" s="15" t="e">
        <f t="shared" si="10"/>
        <v>#VALUE!</v>
      </c>
      <c r="N39" s="15" t="e">
        <f t="shared" si="11"/>
        <v>#VALUE!</v>
      </c>
      <c r="O39" s="15" t="e">
        <f t="shared" si="12"/>
        <v>#VALUE!</v>
      </c>
      <c r="P39" s="15" t="e">
        <f t="shared" si="13"/>
        <v>#VALUE!</v>
      </c>
      <c r="Q39" s="14" t="e">
        <f t="shared" si="14"/>
        <v>#VALUE!</v>
      </c>
      <c r="R39" s="14" t="e">
        <f>SQRT(2*(1.0000001-COS(D38*$P$1)*COS(D39*$P$1)-SIN(D38*$P$1)*SIN(D39*$P$1)*COS((#REF!-K39)*$P$1)))</f>
        <v>#REF!</v>
      </c>
      <c r="S39" s="14" t="e">
        <f>(SIN(D38*$P$1)*SIN(K39*$P$1)-SIN(D39*$P$1)*SIN(#REF!*$P$1))/R39</f>
        <v>#REF!</v>
      </c>
      <c r="T39" s="14" t="e">
        <f>(SIN(D38*$P$1)*COS(K39*$P$1)-SIN(D39*$P$1)*COS(#REF!*$P$1))/R39</f>
        <v>#REF!</v>
      </c>
      <c r="U39" s="14" t="e">
        <f>(COS(K39*$P$1)-COS(#REF!*$P$1))/(R39)</f>
        <v>#REF!</v>
      </c>
      <c r="V39" s="14" t="e">
        <f t="shared" si="19"/>
        <v>#VALUE!</v>
      </c>
      <c r="W39" s="11" t="e">
        <f t="shared" si="20"/>
        <v>#DIV/0!</v>
      </c>
      <c r="X39" s="11">
        <f t="shared" si="21"/>
        <v>94</v>
      </c>
      <c r="Y39" s="11" t="e">
        <f t="shared" si="22"/>
        <v>#VALUE!</v>
      </c>
      <c r="Z39" s="11" t="e">
        <f t="shared" si="23"/>
        <v>#VALUE!</v>
      </c>
      <c r="AA39" s="11" t="e">
        <f t="shared" si="24"/>
        <v>#VALUE!</v>
      </c>
      <c r="AB39" s="24">
        <f t="shared" si="25"/>
        <v>0</v>
      </c>
      <c r="AC39" s="12" t="e">
        <f>F39+#REF!</f>
        <v>#VALUE!</v>
      </c>
      <c r="AD39" s="12" t="e">
        <f>G39+#REF!</f>
        <v>#VALUE!</v>
      </c>
      <c r="AE39" s="23" t="e">
        <f>H39+#REF!</f>
        <v>#VALUE!</v>
      </c>
      <c r="AF39"/>
      <c r="AG39"/>
      <c r="AH39"/>
      <c r="AI39"/>
    </row>
    <row r="40" spans="2:35" ht="13.5" thickBot="1">
      <c r="B40" s="34">
        <f t="shared" si="3"/>
        <v>26</v>
      </c>
      <c r="C40" s="30"/>
      <c r="D40" s="30"/>
      <c r="E40" s="30"/>
      <c r="F40" s="35">
        <f t="shared" si="4"/>
      </c>
      <c r="G40" s="35">
        <f t="shared" si="5"/>
      </c>
      <c r="H40" s="35">
        <f t="shared" si="6"/>
      </c>
      <c r="I40" s="35">
        <f t="shared" si="7"/>
      </c>
      <c r="J40" s="7"/>
      <c r="K40" s="22">
        <f t="shared" si="8"/>
        <v>0</v>
      </c>
      <c r="L40" s="11">
        <f t="shared" si="9"/>
        <v>0</v>
      </c>
      <c r="M40" s="15" t="e">
        <f t="shared" si="10"/>
        <v>#VALUE!</v>
      </c>
      <c r="N40" s="15" t="e">
        <f t="shared" si="11"/>
        <v>#VALUE!</v>
      </c>
      <c r="O40" s="15" t="e">
        <f t="shared" si="12"/>
        <v>#VALUE!</v>
      </c>
      <c r="P40" s="15" t="e">
        <f t="shared" si="13"/>
        <v>#VALUE!</v>
      </c>
      <c r="Q40" s="14" t="e">
        <f t="shared" si="14"/>
        <v>#VALUE!</v>
      </c>
      <c r="R40" s="14" t="e">
        <f>SQRT(2*(1.0000001-COS(D39*$P$1)*COS(D40*$P$1)-SIN(D39*$P$1)*SIN(D40*$P$1)*COS((#REF!-K40)*$P$1)))</f>
        <v>#REF!</v>
      </c>
      <c r="S40" s="14" t="e">
        <f>(SIN(D39*$P$1)*SIN(K40*$P$1)-SIN(D40*$P$1)*SIN(#REF!*$P$1))/R40</f>
        <v>#REF!</v>
      </c>
      <c r="T40" s="14" t="e">
        <f>(SIN(D39*$P$1)*COS(K40*$P$1)-SIN(D40*$P$1)*COS(#REF!*$P$1))/R40</f>
        <v>#REF!</v>
      </c>
      <c r="U40" s="14" t="e">
        <f>(COS(K40*$P$1)-COS(#REF!*$P$1))/(R40)</f>
        <v>#REF!</v>
      </c>
      <c r="V40" s="14" t="e">
        <f t="shared" si="19"/>
        <v>#VALUE!</v>
      </c>
      <c r="W40" s="11" t="e">
        <f t="shared" si="20"/>
        <v>#DIV/0!</v>
      </c>
      <c r="X40" s="11">
        <f t="shared" si="21"/>
        <v>94</v>
      </c>
      <c r="Y40" s="11" t="e">
        <f t="shared" si="22"/>
        <v>#VALUE!</v>
      </c>
      <c r="Z40" s="11" t="e">
        <f t="shared" si="23"/>
        <v>#VALUE!</v>
      </c>
      <c r="AA40" s="11" t="e">
        <f t="shared" si="24"/>
        <v>#VALUE!</v>
      </c>
      <c r="AB40" s="24">
        <f t="shared" si="25"/>
        <v>0</v>
      </c>
      <c r="AC40" s="12" t="e">
        <f>F40+#REF!</f>
        <v>#VALUE!</v>
      </c>
      <c r="AD40" s="12" t="e">
        <f>G40+#REF!</f>
        <v>#VALUE!</v>
      </c>
      <c r="AE40" s="23" t="e">
        <f>H40+#REF!</f>
        <v>#VALUE!</v>
      </c>
      <c r="AF40"/>
      <c r="AG40"/>
      <c r="AH40"/>
      <c r="AI40"/>
    </row>
    <row r="41" spans="2:35" ht="13.5" thickBot="1">
      <c r="B41" s="34">
        <f t="shared" si="3"/>
        <v>27</v>
      </c>
      <c r="C41" s="30"/>
      <c r="D41" s="30"/>
      <c r="E41" s="30"/>
      <c r="F41" s="35">
        <f t="shared" si="4"/>
      </c>
      <c r="G41" s="35">
        <f t="shared" si="5"/>
      </c>
      <c r="H41" s="35">
        <f t="shared" si="6"/>
      </c>
      <c r="I41" s="35">
        <f t="shared" si="7"/>
      </c>
      <c r="J41" s="7"/>
      <c r="K41" s="22">
        <f t="shared" si="8"/>
        <v>0</v>
      </c>
      <c r="L41" s="11">
        <f t="shared" si="9"/>
        <v>0</v>
      </c>
      <c r="M41" s="15" t="e">
        <f t="shared" si="10"/>
        <v>#VALUE!</v>
      </c>
      <c r="N41" s="15" t="e">
        <f t="shared" si="11"/>
        <v>#VALUE!</v>
      </c>
      <c r="O41" s="15" t="e">
        <f t="shared" si="12"/>
        <v>#VALUE!</v>
      </c>
      <c r="P41" s="15" t="e">
        <f t="shared" si="13"/>
        <v>#VALUE!</v>
      </c>
      <c r="Q41" s="14" t="e">
        <f t="shared" si="14"/>
        <v>#VALUE!</v>
      </c>
      <c r="R41" s="14" t="e">
        <f>SQRT(2*(1.0000001-COS(D40*$P$1)*COS(D41*$P$1)-SIN(D40*$P$1)*SIN(D41*$P$1)*COS((#REF!-K41)*$P$1)))</f>
        <v>#REF!</v>
      </c>
      <c r="S41" s="14" t="e">
        <f>(SIN(D40*$P$1)*SIN(K41*$P$1)-SIN(D41*$P$1)*SIN(#REF!*$P$1))/R41</f>
        <v>#REF!</v>
      </c>
      <c r="T41" s="14" t="e">
        <f>(SIN(D40*$P$1)*COS(K41*$P$1)-SIN(D41*$P$1)*COS(#REF!*$P$1))/R41</f>
        <v>#REF!</v>
      </c>
      <c r="U41" s="14" t="e">
        <f>(COS(K41*$P$1)-COS(#REF!*$P$1))/(R41)</f>
        <v>#REF!</v>
      </c>
      <c r="V41" s="14" t="e">
        <f t="shared" si="19"/>
        <v>#VALUE!</v>
      </c>
      <c r="W41" s="11" t="e">
        <f t="shared" si="20"/>
        <v>#DIV/0!</v>
      </c>
      <c r="X41" s="11">
        <f t="shared" si="21"/>
        <v>94</v>
      </c>
      <c r="Y41" s="11" t="e">
        <f t="shared" si="22"/>
        <v>#VALUE!</v>
      </c>
      <c r="Z41" s="11" t="e">
        <f t="shared" si="23"/>
        <v>#VALUE!</v>
      </c>
      <c r="AA41" s="11" t="e">
        <f t="shared" si="24"/>
        <v>#VALUE!</v>
      </c>
      <c r="AB41" s="24">
        <f t="shared" si="25"/>
        <v>0</v>
      </c>
      <c r="AC41" s="12" t="e">
        <f>F41+#REF!</f>
        <v>#VALUE!</v>
      </c>
      <c r="AD41" s="12" t="e">
        <f>G41+#REF!</f>
        <v>#VALUE!</v>
      </c>
      <c r="AE41" s="23" t="e">
        <f>H41+#REF!</f>
        <v>#VALUE!</v>
      </c>
      <c r="AF41"/>
      <c r="AG41"/>
      <c r="AH41"/>
      <c r="AI41"/>
    </row>
    <row r="42" spans="2:35" ht="13.5" thickBot="1">
      <c r="B42" s="34">
        <f t="shared" si="3"/>
        <v>28</v>
      </c>
      <c r="C42" s="30"/>
      <c r="D42" s="30"/>
      <c r="E42" s="30"/>
      <c r="F42" s="35">
        <f t="shared" si="4"/>
      </c>
      <c r="G42" s="35">
        <f t="shared" si="5"/>
      </c>
      <c r="H42" s="35">
        <f t="shared" si="6"/>
      </c>
      <c r="I42" s="35">
        <f t="shared" si="7"/>
      </c>
      <c r="J42" s="7"/>
      <c r="K42" s="22">
        <f t="shared" si="8"/>
        <v>0</v>
      </c>
      <c r="L42" s="11">
        <f t="shared" si="9"/>
        <v>0</v>
      </c>
      <c r="M42" s="15" t="e">
        <f t="shared" si="10"/>
        <v>#VALUE!</v>
      </c>
      <c r="N42" s="15" t="e">
        <f t="shared" si="11"/>
        <v>#VALUE!</v>
      </c>
      <c r="O42" s="15" t="e">
        <f t="shared" si="12"/>
        <v>#VALUE!</v>
      </c>
      <c r="P42" s="15" t="e">
        <f t="shared" si="13"/>
        <v>#VALUE!</v>
      </c>
      <c r="Q42" s="14" t="e">
        <f t="shared" si="14"/>
        <v>#VALUE!</v>
      </c>
      <c r="R42" s="14" t="e">
        <f>SQRT(2*(1.0000001-COS(D41*$P$1)*COS(D42*$P$1)-SIN(D41*$P$1)*SIN(D42*$P$1)*COS((#REF!-K42)*$P$1)))</f>
        <v>#REF!</v>
      </c>
      <c r="S42" s="14" t="e">
        <f>(SIN(D41*$P$1)*SIN(K42*$P$1)-SIN(D42*$P$1)*SIN(#REF!*$P$1))/R42</f>
        <v>#REF!</v>
      </c>
      <c r="T42" s="14" t="e">
        <f>(SIN(D41*$P$1)*COS(K42*$P$1)-SIN(D42*$P$1)*COS(#REF!*$P$1))/R42</f>
        <v>#REF!</v>
      </c>
      <c r="U42" s="14" t="e">
        <f>(COS(K42*$P$1)-COS(#REF!*$P$1))/(R42)</f>
        <v>#REF!</v>
      </c>
      <c r="V42" s="14" t="e">
        <f t="shared" si="19"/>
        <v>#VALUE!</v>
      </c>
      <c r="W42" s="11" t="e">
        <f t="shared" si="20"/>
        <v>#DIV/0!</v>
      </c>
      <c r="X42" s="11">
        <f t="shared" si="21"/>
        <v>94</v>
      </c>
      <c r="Y42" s="11" t="e">
        <f t="shared" si="22"/>
        <v>#VALUE!</v>
      </c>
      <c r="Z42" s="11" t="e">
        <f t="shared" si="23"/>
        <v>#VALUE!</v>
      </c>
      <c r="AA42" s="11" t="e">
        <f t="shared" si="24"/>
        <v>#VALUE!</v>
      </c>
      <c r="AB42" s="24">
        <f t="shared" si="25"/>
        <v>0</v>
      </c>
      <c r="AC42" s="12" t="e">
        <f>F42+#REF!</f>
        <v>#VALUE!</v>
      </c>
      <c r="AD42" s="12" t="e">
        <f>G42+#REF!</f>
        <v>#VALUE!</v>
      </c>
      <c r="AE42" s="23" t="e">
        <f>H42+#REF!</f>
        <v>#VALUE!</v>
      </c>
      <c r="AF42"/>
      <c r="AG42"/>
      <c r="AH42"/>
      <c r="AI42"/>
    </row>
    <row r="43" spans="2:35" ht="13.5" thickBot="1">
      <c r="B43" s="34">
        <f t="shared" si="3"/>
        <v>29</v>
      </c>
      <c r="C43" s="30"/>
      <c r="D43" s="30"/>
      <c r="E43" s="30"/>
      <c r="F43" s="35">
        <f t="shared" si="4"/>
      </c>
      <c r="G43" s="35">
        <f t="shared" si="5"/>
      </c>
      <c r="H43" s="35">
        <f t="shared" si="6"/>
      </c>
      <c r="I43" s="35">
        <f t="shared" si="7"/>
      </c>
      <c r="J43" s="7"/>
      <c r="K43" s="22">
        <f t="shared" si="8"/>
        <v>0</v>
      </c>
      <c r="L43" s="11">
        <f t="shared" si="9"/>
        <v>0</v>
      </c>
      <c r="M43" s="15" t="e">
        <f t="shared" si="10"/>
        <v>#VALUE!</v>
      </c>
      <c r="N43" s="15" t="e">
        <f t="shared" si="11"/>
        <v>#VALUE!</v>
      </c>
      <c r="O43" s="15" t="e">
        <f t="shared" si="12"/>
        <v>#VALUE!</v>
      </c>
      <c r="P43" s="15" t="e">
        <f t="shared" si="13"/>
        <v>#VALUE!</v>
      </c>
      <c r="Q43" s="14" t="e">
        <f t="shared" si="14"/>
        <v>#VALUE!</v>
      </c>
      <c r="R43" s="14" t="e">
        <f>SQRT(2*(1.0000001-COS(D42*$P$1)*COS(D43*$P$1)-SIN(D42*$P$1)*SIN(D43*$P$1)*COS((#REF!-K43)*$P$1)))</f>
        <v>#REF!</v>
      </c>
      <c r="S43" s="14" t="e">
        <f>(SIN(D42*$P$1)*SIN(K43*$P$1)-SIN(D43*$P$1)*SIN(#REF!*$P$1))/R43</f>
        <v>#REF!</v>
      </c>
      <c r="T43" s="14" t="e">
        <f>(SIN(D42*$P$1)*COS(K43*$P$1)-SIN(D43*$P$1)*COS(#REF!*$P$1))/R43</f>
        <v>#REF!</v>
      </c>
      <c r="U43" s="14" t="e">
        <f>(COS(K43*$P$1)-COS(#REF!*$P$1))/(R43)</f>
        <v>#REF!</v>
      </c>
      <c r="V43" s="14" t="e">
        <f t="shared" si="19"/>
        <v>#VALUE!</v>
      </c>
      <c r="W43" s="11" t="e">
        <f t="shared" si="20"/>
        <v>#DIV/0!</v>
      </c>
      <c r="X43" s="11">
        <f t="shared" si="21"/>
        <v>94</v>
      </c>
      <c r="Y43" s="11" t="e">
        <f t="shared" si="22"/>
        <v>#VALUE!</v>
      </c>
      <c r="Z43" s="11" t="e">
        <f t="shared" si="23"/>
        <v>#VALUE!</v>
      </c>
      <c r="AA43" s="11" t="e">
        <f t="shared" si="24"/>
        <v>#VALUE!</v>
      </c>
      <c r="AB43" s="24">
        <f t="shared" si="25"/>
        <v>0</v>
      </c>
      <c r="AC43" s="12" t="e">
        <f>F43+#REF!</f>
        <v>#VALUE!</v>
      </c>
      <c r="AD43" s="12" t="e">
        <f>G43+#REF!</f>
        <v>#VALUE!</v>
      </c>
      <c r="AE43" s="23" t="e">
        <f>H43+#REF!</f>
        <v>#VALUE!</v>
      </c>
      <c r="AF43"/>
      <c r="AG43"/>
      <c r="AH43"/>
      <c r="AI43"/>
    </row>
    <row r="44" spans="2:35" ht="13.5" thickBot="1">
      <c r="B44" s="34">
        <f t="shared" si="3"/>
        <v>30</v>
      </c>
      <c r="C44" s="30"/>
      <c r="D44" s="30"/>
      <c r="E44" s="30"/>
      <c r="F44" s="35">
        <f t="shared" si="4"/>
      </c>
      <c r="G44" s="35">
        <f t="shared" si="5"/>
      </c>
      <c r="H44" s="35">
        <f t="shared" si="6"/>
      </c>
      <c r="I44" s="35">
        <f t="shared" si="7"/>
      </c>
      <c r="J44" s="7"/>
      <c r="K44" s="22">
        <f t="shared" si="8"/>
        <v>0</v>
      </c>
      <c r="L44" s="11">
        <f t="shared" si="9"/>
        <v>0</v>
      </c>
      <c r="M44" s="15" t="e">
        <f t="shared" si="10"/>
        <v>#VALUE!</v>
      </c>
      <c r="N44" s="15" t="e">
        <f t="shared" si="11"/>
        <v>#VALUE!</v>
      </c>
      <c r="O44" s="15" t="e">
        <f t="shared" si="12"/>
        <v>#VALUE!</v>
      </c>
      <c r="P44" s="15" t="e">
        <f t="shared" si="13"/>
        <v>#VALUE!</v>
      </c>
      <c r="Q44" s="14" t="e">
        <f t="shared" si="14"/>
        <v>#VALUE!</v>
      </c>
      <c r="R44" s="14" t="e">
        <f>SQRT(2*(1.0000001-COS(D43*$P$1)*COS(D44*$P$1)-SIN(D43*$P$1)*SIN(D44*$P$1)*COS((#REF!-K44)*$P$1)))</f>
        <v>#REF!</v>
      </c>
      <c r="S44" s="14" t="e">
        <f>(SIN(D43*$P$1)*SIN(K44*$P$1)-SIN(D44*$P$1)*SIN(#REF!*$P$1))/R44</f>
        <v>#REF!</v>
      </c>
      <c r="T44" s="14" t="e">
        <f>(SIN(D43*$P$1)*COS(K44*$P$1)-SIN(D44*$P$1)*COS(#REF!*$P$1))/R44</f>
        <v>#REF!</v>
      </c>
      <c r="U44" s="14" t="e">
        <f>(COS(K44*$P$1)-COS(#REF!*$P$1))/(R44)</f>
        <v>#REF!</v>
      </c>
      <c r="V44" s="14" t="e">
        <f t="shared" si="19"/>
        <v>#VALUE!</v>
      </c>
      <c r="W44" s="11" t="e">
        <f t="shared" si="20"/>
        <v>#DIV/0!</v>
      </c>
      <c r="X44" s="11">
        <f t="shared" si="21"/>
        <v>94</v>
      </c>
      <c r="Y44" s="11" t="e">
        <f t="shared" si="22"/>
        <v>#VALUE!</v>
      </c>
      <c r="Z44" s="11" t="e">
        <f t="shared" si="23"/>
        <v>#VALUE!</v>
      </c>
      <c r="AA44" s="11" t="e">
        <f t="shared" si="24"/>
        <v>#VALUE!</v>
      </c>
      <c r="AB44" s="24">
        <f t="shared" si="25"/>
        <v>0</v>
      </c>
      <c r="AC44" s="12" t="e">
        <f>F44+#REF!</f>
        <v>#VALUE!</v>
      </c>
      <c r="AD44" s="12" t="e">
        <f>G44+#REF!</f>
        <v>#VALUE!</v>
      </c>
      <c r="AE44" s="23" t="e">
        <f>H44+#REF!</f>
        <v>#VALUE!</v>
      </c>
      <c r="AF44"/>
      <c r="AG44"/>
      <c r="AH44"/>
      <c r="AI44"/>
    </row>
    <row r="45" spans="2:35" ht="13.5" thickBot="1">
      <c r="B45" s="34">
        <f t="shared" si="3"/>
        <v>31</v>
      </c>
      <c r="C45" s="30"/>
      <c r="D45" s="30"/>
      <c r="E45" s="30"/>
      <c r="F45" s="35">
        <f t="shared" si="4"/>
      </c>
      <c r="G45" s="35">
        <f t="shared" si="5"/>
      </c>
      <c r="H45" s="35">
        <f t="shared" si="6"/>
      </c>
      <c r="I45" s="35">
        <f t="shared" si="7"/>
      </c>
      <c r="J45" s="7"/>
      <c r="K45" s="22">
        <f t="shared" si="8"/>
        <v>0</v>
      </c>
      <c r="L45" s="11">
        <f t="shared" si="9"/>
        <v>0</v>
      </c>
      <c r="M45" s="15" t="e">
        <f t="shared" si="10"/>
        <v>#VALUE!</v>
      </c>
      <c r="N45" s="15" t="e">
        <f t="shared" si="11"/>
        <v>#VALUE!</v>
      </c>
      <c r="O45" s="15" t="e">
        <f t="shared" si="12"/>
        <v>#VALUE!</v>
      </c>
      <c r="P45" s="15" t="e">
        <f t="shared" si="13"/>
        <v>#VALUE!</v>
      </c>
      <c r="Q45" s="14" t="e">
        <f t="shared" si="14"/>
        <v>#VALUE!</v>
      </c>
      <c r="R45" s="14" t="e">
        <f>SQRT(2*(1.0000001-COS(D44*$P$1)*COS(D45*$P$1)-SIN(D44*$P$1)*SIN(D45*$P$1)*COS((#REF!-K45)*$P$1)))</f>
        <v>#REF!</v>
      </c>
      <c r="S45" s="14" t="e">
        <f>(SIN(D44*$P$1)*SIN(K45*$P$1)-SIN(D45*$P$1)*SIN(#REF!*$P$1))/R45</f>
        <v>#REF!</v>
      </c>
      <c r="T45" s="14" t="e">
        <f>(SIN(D44*$P$1)*COS(K45*$P$1)-SIN(D45*$P$1)*COS(#REF!*$P$1))/R45</f>
        <v>#REF!</v>
      </c>
      <c r="U45" s="14" t="e">
        <f>(COS(K45*$P$1)-COS(#REF!*$P$1))/(R45)</f>
        <v>#REF!</v>
      </c>
      <c r="V45" s="14" t="e">
        <f t="shared" si="19"/>
        <v>#VALUE!</v>
      </c>
      <c r="W45" s="11" t="e">
        <f t="shared" si="20"/>
        <v>#DIV/0!</v>
      </c>
      <c r="X45" s="11">
        <f t="shared" si="21"/>
        <v>94</v>
      </c>
      <c r="Y45" s="11" t="e">
        <f t="shared" si="22"/>
        <v>#VALUE!</v>
      </c>
      <c r="Z45" s="11" t="e">
        <f t="shared" si="23"/>
        <v>#VALUE!</v>
      </c>
      <c r="AA45" s="11" t="e">
        <f t="shared" si="24"/>
        <v>#VALUE!</v>
      </c>
      <c r="AB45" s="24">
        <f t="shared" si="25"/>
        <v>0</v>
      </c>
      <c r="AC45" s="12" t="e">
        <f>F45+#REF!</f>
        <v>#VALUE!</v>
      </c>
      <c r="AD45" s="12" t="e">
        <f>G45+#REF!</f>
        <v>#VALUE!</v>
      </c>
      <c r="AE45" s="23" t="e">
        <f>H45+#REF!</f>
        <v>#VALUE!</v>
      </c>
      <c r="AF45"/>
      <c r="AG45"/>
      <c r="AH45"/>
      <c r="AI45"/>
    </row>
    <row r="46" spans="2:35" ht="13.5" thickBot="1">
      <c r="B46" s="34">
        <f t="shared" si="3"/>
        <v>32</v>
      </c>
      <c r="C46" s="30"/>
      <c r="D46" s="30"/>
      <c r="E46" s="30"/>
      <c r="F46" s="35">
        <f t="shared" si="4"/>
      </c>
      <c r="G46" s="35">
        <f t="shared" si="5"/>
      </c>
      <c r="H46" s="35">
        <f t="shared" si="6"/>
      </c>
      <c r="I46" s="35">
        <f t="shared" si="7"/>
      </c>
      <c r="J46" s="7"/>
      <c r="K46" s="22">
        <f t="shared" si="8"/>
        <v>0</v>
      </c>
      <c r="L46" s="11">
        <f t="shared" si="9"/>
        <v>0</v>
      </c>
      <c r="M46" s="15" t="e">
        <f t="shared" si="10"/>
        <v>#VALUE!</v>
      </c>
      <c r="N46" s="15" t="e">
        <f t="shared" si="11"/>
        <v>#VALUE!</v>
      </c>
      <c r="O46" s="15" t="e">
        <f t="shared" si="12"/>
        <v>#VALUE!</v>
      </c>
      <c r="P46" s="15" t="e">
        <f t="shared" si="13"/>
        <v>#VALUE!</v>
      </c>
      <c r="Q46" s="14" t="e">
        <f t="shared" si="14"/>
        <v>#VALUE!</v>
      </c>
      <c r="R46" s="14" t="e">
        <f>SQRT(2*(1.0000001-COS(D45*$P$1)*COS(D46*$P$1)-SIN(D45*$P$1)*SIN(D46*$P$1)*COS((#REF!-K46)*$P$1)))</f>
        <v>#REF!</v>
      </c>
      <c r="S46" s="14" t="e">
        <f>(SIN(D45*$P$1)*SIN(K46*$P$1)-SIN(D46*$P$1)*SIN(#REF!*$P$1))/R46</f>
        <v>#REF!</v>
      </c>
      <c r="T46" s="14" t="e">
        <f>(SIN(D45*$P$1)*COS(K46*$P$1)-SIN(D46*$P$1)*COS(#REF!*$P$1))/R46</f>
        <v>#REF!</v>
      </c>
      <c r="U46" s="14" t="e">
        <f>(COS(K46*$P$1)-COS(#REF!*$P$1))/(R46)</f>
        <v>#REF!</v>
      </c>
      <c r="V46" s="14" t="e">
        <f t="shared" si="19"/>
        <v>#VALUE!</v>
      </c>
      <c r="W46" s="11" t="e">
        <f t="shared" si="20"/>
        <v>#DIV/0!</v>
      </c>
      <c r="X46" s="11">
        <f t="shared" si="21"/>
        <v>94</v>
      </c>
      <c r="Y46" s="11" t="e">
        <f t="shared" si="22"/>
        <v>#VALUE!</v>
      </c>
      <c r="Z46" s="11" t="e">
        <f t="shared" si="23"/>
        <v>#VALUE!</v>
      </c>
      <c r="AA46" s="11" t="e">
        <f t="shared" si="24"/>
        <v>#VALUE!</v>
      </c>
      <c r="AB46" s="24">
        <f t="shared" si="25"/>
        <v>0</v>
      </c>
      <c r="AC46" s="12" t="e">
        <f>F46+#REF!</f>
        <v>#VALUE!</v>
      </c>
      <c r="AD46" s="12" t="e">
        <f>G46+#REF!</f>
        <v>#VALUE!</v>
      </c>
      <c r="AE46" s="23" t="e">
        <f>H46+#REF!</f>
        <v>#VALUE!</v>
      </c>
      <c r="AF46"/>
      <c r="AG46"/>
      <c r="AH46"/>
      <c r="AI46"/>
    </row>
    <row r="48" ht="12.75">
      <c r="C48" s="10" t="s">
        <v>49</v>
      </c>
    </row>
  </sheetData>
  <sheetProtection password="C06C" sheet="1" objects="1"/>
  <printOptions/>
  <pageMargins left="0.75" right="0.75" top="1" bottom="1" header="0.5" footer="0.5"/>
  <pageSetup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Horner</cp:lastModifiedBy>
  <cp:lastPrinted>2007-04-27T13:37:34Z</cp:lastPrinted>
  <dcterms:created xsi:type="dcterms:W3CDTF">2007-04-11T04:37:28Z</dcterms:created>
  <dcterms:modified xsi:type="dcterms:W3CDTF">2007-04-27T13:38:56Z</dcterms:modified>
  <cp:category/>
  <cp:version/>
  <cp:contentType/>
  <cp:contentStatus/>
</cp:coreProperties>
</file>